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5" yWindow="855" windowWidth="22275" windowHeight="18120" tabRatio="605" activeTab="4"/>
  </bookViews>
  <sheets>
    <sheet name="Instructions" sheetId="1" r:id="rId1"/>
    <sheet name="From summary stats" sheetId="2" r:id="rId2"/>
    <sheet name="From data" sheetId="3" r:id="rId3"/>
    <sheet name="p(support) in terms of d" sheetId="4" r:id="rId4"/>
    <sheet name="p(support) in terms of p" sheetId="5" r:id="rId5"/>
  </sheets>
  <definedNames>
    <definedName name="anscount" hidden="1">1</definedName>
    <definedName name="corr" localSheetId="2">'From data'!#REF!</definedName>
    <definedName name="corr">'From summary stats'!$C$7</definedName>
    <definedName name="d" localSheetId="3">'p(support) in terms of d'!$A$2</definedName>
    <definedName name="datad" localSheetId="2">'From data'!#REF!</definedName>
    <definedName name="datad">'From summary stats'!$G$9</definedName>
    <definedName name="ddiff">'From data'!$G$15</definedName>
    <definedName name="dfromr" localSheetId="2">'From data'!#REF!</definedName>
    <definedName name="dfromr">'From summary stats'!$G$7</definedName>
    <definedName name="dn">'p(support) in terms of d'!$G$2</definedName>
    <definedName name="dprep" localSheetId="2">'From data'!#REF!</definedName>
    <definedName name="dprep">'From summary stats'!$H$16</definedName>
    <definedName name="ds">'p(support) in terms of d'!$D$2</definedName>
    <definedName name="ES" localSheetId="2">'From data'!$G$10</definedName>
    <definedName name="ES">'From summary stats'!$C$6</definedName>
    <definedName name="gamma">'From data'!$L$24</definedName>
    <definedName name="MC" localSheetId="2">'From data'!$G$6</definedName>
    <definedName name="MC">'From summary stats'!$C$8</definedName>
    <definedName name="Mdiff">'From data'!$G$14</definedName>
    <definedName name="ME" localSheetId="2">'From data'!$G$7</definedName>
    <definedName name="ME">'From summary stats'!$C$9</definedName>
    <definedName name="n" localSheetId="2">'From data'!$K$5</definedName>
    <definedName name="n">'From summary stats'!$G$5</definedName>
    <definedName name="nc" localSheetId="2">'From data'!$G$4</definedName>
    <definedName name="nc">'From summary stats'!$C$4</definedName>
    <definedName name="ndiff">'From data'!$L$15</definedName>
    <definedName name="ne" localSheetId="2">'From data'!$G$5</definedName>
    <definedName name="ne">'From summary stats'!$C$5</definedName>
    <definedName name="nval">'p(support) in terms of d'!$B$2</definedName>
    <definedName name="nvalagain">'p(support) in terms of p'!$B$2</definedName>
    <definedName name="p">'p(support) in terms of p'!$C$2</definedName>
    <definedName name="pdelta" localSheetId="2">'From data'!#REF!</definedName>
    <definedName name="pdelta">'From summary stats'!$H$14</definedName>
    <definedName name="pooledsd" localSheetId="2">'From data'!$K$6</definedName>
    <definedName name="pooledsd">'From summary stats'!$G$8</definedName>
    <definedName name="psigmadel" localSheetId="2">'From data'!#REF!</definedName>
    <definedName name="psigmadel">'From summary stats'!$H$15</definedName>
    <definedName name="rfromd" localSheetId="2">'From data'!#REF!</definedName>
    <definedName name="rfromd">'From summary stats'!$G$6</definedName>
    <definedName name="SDC" localSheetId="2">'From data'!$G$8</definedName>
    <definedName name="SDC">'From summary stats'!$C$10</definedName>
    <definedName name="SDE" localSheetId="2">'From data'!$G$9</definedName>
    <definedName name="SDE">'From summary stats'!$C$11</definedName>
    <definedName name="SE2d" localSheetId="2">'From data'!$I$5</definedName>
    <definedName name="SE2d">'From summary stats'!$E$5</definedName>
    <definedName name="SEr" localSheetId="2">'From data'!$J$5</definedName>
    <definedName name="SEr">'From summary stats'!$F$5</definedName>
    <definedName name="solver_adj" localSheetId="2" hidden="1">'From data'!$V$30:$V$60</definedName>
    <definedName name="solver_adj" localSheetId="1" hidden="1">'From summary stats'!$R$32:$R$61</definedName>
    <definedName name="solver_cvg" localSheetId="2" hidden="1">0.00001</definedName>
    <definedName name="solver_cvg" localSheetId="1" hidden="1">0.00001</definedName>
    <definedName name="solver_drv" localSheetId="2" hidden="1">2</definedName>
    <definedName name="solver_drv" localSheetId="1" hidden="1">2</definedName>
    <definedName name="solver_est" localSheetId="2" hidden="1">2</definedName>
    <definedName name="solver_est" localSheetId="1" hidden="1">2</definedName>
    <definedName name="solver_itr" localSheetId="2" hidden="1">2000</definedName>
    <definedName name="solver_itr" localSheetId="1" hidden="1">2000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2</definedName>
    <definedName name="solver_nwt" localSheetId="1" hidden="1">2</definedName>
    <definedName name="solver_opt" localSheetId="2" hidden="1">'From data'!$W$30</definedName>
    <definedName name="solver_opt" localSheetId="1" hidden="1">'From summary stats'!$S$32</definedName>
    <definedName name="solver_pre" localSheetId="2" hidden="1">0.0000001</definedName>
    <definedName name="solver_pre" localSheetId="1" hidden="1">0.0000001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200</definedName>
    <definedName name="solver_tim" localSheetId="1" hidden="1">200</definedName>
    <definedName name="solver_tol" localSheetId="2" hidden="1">0.05</definedName>
    <definedName name="solver_tol" localSheetId="1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varlit" localSheetId="2">'From data'!$G$1</definedName>
    <definedName name="varlit">'From summary stats'!$C$2</definedName>
    <definedName name="zdprep2" localSheetId="2">'From data'!#REF!</definedName>
    <definedName name="zdprep2">'From summary stats'!$G$10</definedName>
  </definedNames>
  <calcPr fullCalcOnLoad="1"/>
</workbook>
</file>

<file path=xl/comments1.xml><?xml version="1.0" encoding="utf-8"?>
<comments xmlns="http://schemas.openxmlformats.org/spreadsheetml/2006/main">
  <authors>
    <author>Peter Killeen</author>
  </authors>
  <commentList>
    <comment ref="A2" authorId="0">
      <text>
        <r>
          <rPr>
            <b/>
            <sz val="9"/>
            <rFont val="Verdana"/>
            <family val="0"/>
          </rPr>
          <t>Peter Killeen:</t>
        </r>
        <r>
          <rPr>
            <sz val="9"/>
            <rFont val="Verdana"/>
            <family val="0"/>
          </rPr>
          <t xml:space="preserve">
Change history at bottom</t>
        </r>
      </text>
    </comment>
  </commentList>
</comments>
</file>

<file path=xl/comments2.xml><?xml version="1.0" encoding="utf-8"?>
<comments xmlns="http://schemas.openxmlformats.org/spreadsheetml/2006/main">
  <authors>
    <author>Peter Killeen</author>
  </authors>
  <commentList>
    <comment ref="G7" authorId="0">
      <text>
        <r>
          <rPr>
            <b/>
            <sz val="9"/>
            <rFont val="Verdana"/>
            <family val="0"/>
          </rPr>
          <t>Peter Killeen:</t>
        </r>
        <r>
          <rPr>
            <sz val="9"/>
            <rFont val="Verdana"/>
            <family val="0"/>
          </rPr>
          <t xml:space="preserve">
Aaron, Kromrey &amp; Ferron '98</t>
        </r>
      </text>
    </comment>
    <comment ref="C2" authorId="0">
      <text>
        <r>
          <rPr>
            <b/>
            <sz val="9"/>
            <rFont val="Verdana"/>
            <family val="0"/>
          </rPr>
          <t>Peter Killeen:</t>
        </r>
        <r>
          <rPr>
            <sz val="9"/>
            <rFont val="Verdana"/>
            <family val="0"/>
          </rPr>
          <t xml:space="preserve">
Set to zero for publication report; set to estimate (see below) to know what is most likely</t>
        </r>
      </text>
    </comment>
    <comment ref="H15" authorId="0">
      <text>
        <r>
          <rPr>
            <b/>
            <sz val="9"/>
            <rFont val="Verdana"/>
            <family val="0"/>
          </rPr>
          <t>Peter Killeen:</t>
        </r>
        <r>
          <rPr>
            <sz val="9"/>
            <rFont val="Verdana"/>
            <family val="0"/>
          </rPr>
          <t xml:space="preserve">
Here, uses a realistic (non-zero) variance</t>
        </r>
      </text>
    </comment>
  </commentList>
</comments>
</file>

<file path=xl/comments5.xml><?xml version="1.0" encoding="utf-8"?>
<comments xmlns="http://schemas.openxmlformats.org/spreadsheetml/2006/main">
  <authors>
    <author>Peter Killeen</author>
  </authors>
  <commentList>
    <comment ref="C3" authorId="0">
      <text>
        <r>
          <rPr>
            <b/>
            <sz val="9"/>
            <rFont val="Verdana"/>
            <family val="0"/>
          </rPr>
          <t>Peter Killeen:</t>
        </r>
        <r>
          <rPr>
            <sz val="9"/>
            <rFont val="Verdana"/>
            <family val="0"/>
          </rPr>
          <t xml:space="preserve">
to be seen requires that n = 0</t>
        </r>
      </text>
    </comment>
    <comment ref="B2" authorId="0">
      <text>
        <r>
          <rPr>
            <b/>
            <sz val="9"/>
            <rFont val="Verdana"/>
            <family val="0"/>
          </rPr>
          <t>Peter Killeen:</t>
        </r>
        <r>
          <rPr>
            <sz val="9"/>
            <rFont val="Verdana"/>
            <family val="0"/>
          </rPr>
          <t xml:space="preserve">
Clear this cell if inputting p in cell C3</t>
        </r>
      </text>
    </comment>
  </commentList>
</comments>
</file>

<file path=xl/sharedStrings.xml><?xml version="1.0" encoding="utf-8"?>
<sst xmlns="http://schemas.openxmlformats.org/spreadsheetml/2006/main" count="255" uniqueCount="216">
  <si>
    <t xml:space="preserve">Because most research uses convenience samples, permutation methods are preferred to bootstraps. </t>
  </si>
  <si>
    <r>
      <t xml:space="preserve">Enter 2-tailed </t>
    </r>
    <r>
      <rPr>
        <i/>
        <sz val="12"/>
        <rFont val="Verdana"/>
        <family val="0"/>
      </rPr>
      <t>p</t>
    </r>
    <r>
      <rPr>
        <sz val="12"/>
        <rFont val="Verdana"/>
        <family val="0"/>
      </rPr>
      <t>-value:</t>
    </r>
  </si>
  <si>
    <r>
      <t xml:space="preserve">A </t>
    </r>
    <r>
      <rPr>
        <i/>
        <sz val="10"/>
        <rFont val="Verdana"/>
        <family val="0"/>
      </rPr>
      <t>p*</t>
    </r>
    <r>
      <rPr>
        <sz val="10"/>
        <rFont val="Verdana"/>
        <family val="0"/>
      </rPr>
      <t xml:space="preserve"> of .50 returns </t>
    </r>
    <r>
      <rPr>
        <i/>
        <sz val="10"/>
        <rFont val="Verdana"/>
        <family val="0"/>
      </rPr>
      <t>prep</t>
    </r>
    <r>
      <rPr>
        <sz val="10"/>
        <rFont val="Verdana"/>
        <family val="0"/>
      </rPr>
      <t xml:space="preserve">; a </t>
    </r>
    <r>
      <rPr>
        <i/>
        <sz val="10"/>
        <rFont val="Verdana"/>
        <family val="0"/>
      </rPr>
      <t>p*</t>
    </r>
    <r>
      <rPr>
        <sz val="10"/>
        <rFont val="Verdana"/>
        <family val="0"/>
      </rPr>
      <t xml:space="preserve"> of .88 corresponds to 1-tailed significance</t>
    </r>
  </si>
  <si>
    <t>The accuracy of this estimate depends on the representativeness of the original result</t>
  </si>
  <si>
    <r>
      <t xml:space="preserve">Input </t>
    </r>
    <r>
      <rPr>
        <i/>
        <sz val="10"/>
        <rFont val="Verdana"/>
        <family val="0"/>
      </rPr>
      <t>d &amp; n</t>
    </r>
    <r>
      <rPr>
        <sz val="10"/>
        <rFont val="Verdana"/>
        <family val="0"/>
      </rPr>
      <t xml:space="preserve"> above, </t>
    </r>
    <r>
      <rPr>
        <b/>
        <sz val="10"/>
        <rFont val="Verdana"/>
        <family val="0"/>
      </rPr>
      <t>or</t>
    </r>
    <r>
      <rPr>
        <sz val="10"/>
        <rFont val="Verdana"/>
        <family val="0"/>
      </rPr>
      <t xml:space="preserve"> 2-tail </t>
    </r>
    <r>
      <rPr>
        <i/>
        <sz val="10"/>
        <rFont val="Verdana"/>
        <family val="0"/>
      </rPr>
      <t>p</t>
    </r>
    <r>
      <rPr>
        <sz val="10"/>
        <rFont val="Verdana"/>
        <family val="0"/>
      </rPr>
      <t xml:space="preserve"> to right</t>
    </r>
  </si>
  <si>
    <r>
      <t>2-tailed</t>
    </r>
    <r>
      <rPr>
        <sz val="12"/>
        <rFont val="Verdana"/>
        <family val="0"/>
      </rPr>
      <t xml:space="preserve"> </t>
    </r>
    <r>
      <rPr>
        <b/>
        <i/>
        <sz val="12"/>
        <rFont val="Verdana"/>
        <family val="0"/>
      </rPr>
      <t>p</t>
    </r>
  </si>
  <si>
    <r>
      <t xml:space="preserve">Changed input to 2-tailed </t>
    </r>
    <r>
      <rPr>
        <i/>
        <sz val="10"/>
        <rFont val="Verdana"/>
        <family val="0"/>
      </rPr>
      <t xml:space="preserve">p; </t>
    </r>
    <r>
      <rPr>
        <sz val="10"/>
        <rFont val="Verdana"/>
        <family val="0"/>
      </rPr>
      <t>thanks for the suggestion &amp; review by Barry Cohen</t>
    </r>
  </si>
  <si>
    <t>2-tail p</t>
  </si>
  <si>
    <t>For correlation of IV and DV</t>
  </si>
  <si>
    <r>
      <t xml:space="preserve">proportion more extreme than your test statistic, </t>
    </r>
    <r>
      <rPr>
        <i/>
        <sz val="10"/>
        <rFont val="Verdana"/>
        <family val="0"/>
      </rPr>
      <t>P&gt;,</t>
    </r>
  </si>
  <si>
    <r>
      <t>p-rep</t>
    </r>
    <r>
      <rPr>
        <sz val="10"/>
        <rFont val="Verdana"/>
        <family val="0"/>
      </rPr>
      <t xml:space="preserve"> = NORMSDIST((NORMSINV(1 – P&gt;))/SQRT(2))</t>
    </r>
  </si>
  <si>
    <r>
      <t xml:space="preserve">This workbook calculates the probability of replicating a measured effect, </t>
    </r>
    <r>
      <rPr>
        <i/>
        <sz val="12"/>
        <rFont val="Verdana"/>
        <family val="0"/>
      </rPr>
      <t>p</t>
    </r>
    <r>
      <rPr>
        <vertAlign val="subscript"/>
        <sz val="12"/>
        <rFont val="Verdana"/>
        <family val="0"/>
      </rPr>
      <t>rep</t>
    </r>
    <r>
      <rPr>
        <sz val="12"/>
        <rFont val="Verdana"/>
        <family val="0"/>
      </rPr>
      <t xml:space="preserve">, </t>
    </r>
    <r>
      <rPr>
        <u val="single"/>
        <sz val="12"/>
        <rFont val="Verdana"/>
        <family val="0"/>
      </rPr>
      <t>assuming an equipotent replication.</t>
    </r>
  </si>
  <si>
    <r>
      <t>p</t>
    </r>
    <r>
      <rPr>
        <sz val="12"/>
        <rFont val="Verdana"/>
        <family val="0"/>
      </rPr>
      <t>-</t>
    </r>
    <r>
      <rPr>
        <i/>
        <sz val="12"/>
        <rFont val="Verdana"/>
        <family val="0"/>
      </rPr>
      <t>rep</t>
    </r>
    <r>
      <rPr>
        <sz val="12"/>
        <rFont val="Verdana"/>
        <family val="0"/>
      </rPr>
      <t xml:space="preserve"> ≈</t>
    </r>
  </si>
  <si>
    <t>Std formula has thus been changed from:</t>
  </si>
  <si>
    <r>
      <t>p-rep</t>
    </r>
    <r>
      <rPr>
        <sz val="10"/>
        <rFont val="Verdana"/>
        <family val="0"/>
      </rPr>
      <t xml:space="preserve"> = NORMSDIST((NORMSINV(1 – </t>
    </r>
    <r>
      <rPr>
        <i/>
        <sz val="10"/>
        <rFont val="Verdana"/>
        <family val="0"/>
      </rPr>
      <t>p</t>
    </r>
    <r>
      <rPr>
        <sz val="10"/>
        <rFont val="Verdana"/>
        <family val="0"/>
      </rPr>
      <t>))/SQRT(2))</t>
    </r>
  </si>
  <si>
    <t>to:</t>
  </si>
  <si>
    <r>
      <t>p-rep</t>
    </r>
    <r>
      <rPr>
        <sz val="10"/>
        <rFont val="Verdana"/>
        <family val="0"/>
      </rPr>
      <t xml:space="preserve"> = NORMSDIST((NORMSINV(1 – </t>
    </r>
    <r>
      <rPr>
        <i/>
        <sz val="10"/>
        <rFont val="Verdana"/>
        <family val="0"/>
      </rPr>
      <t>p/2</t>
    </r>
    <r>
      <rPr>
        <sz val="10"/>
        <rFont val="Verdana"/>
        <family val="0"/>
      </rPr>
      <t>))/SQRT(2))</t>
    </r>
  </si>
  <si>
    <r>
      <t xml:space="preserve">where the </t>
    </r>
    <r>
      <rPr>
        <i/>
        <sz val="10"/>
        <rFont val="Verdana"/>
        <family val="0"/>
      </rPr>
      <t>p</t>
    </r>
    <r>
      <rPr>
        <sz val="10"/>
        <rFont val="Verdana"/>
        <family val="0"/>
      </rPr>
      <t>-value is from a two-tailed report.</t>
    </r>
  </si>
  <si>
    <r>
      <t xml:space="preserve">2-tail </t>
    </r>
    <r>
      <rPr>
        <b/>
        <i/>
        <sz val="11"/>
        <rFont val="Verdana"/>
        <family val="0"/>
      </rPr>
      <t>p</t>
    </r>
    <r>
      <rPr>
        <b/>
        <sz val="11"/>
        <rFont val="Verdana"/>
        <family val="0"/>
      </rPr>
      <t>-value:</t>
    </r>
  </si>
  <si>
    <r>
      <t>p</t>
    </r>
    <r>
      <rPr>
        <sz val="10"/>
        <rFont val="Verdana"/>
        <family val="0"/>
      </rPr>
      <t xml:space="preserve"> is the traditional </t>
    </r>
    <r>
      <rPr>
        <b/>
        <sz val="10"/>
        <rFont val="Verdana"/>
        <family val="0"/>
      </rPr>
      <t>2-tail</t>
    </r>
    <r>
      <rPr>
        <sz val="10"/>
        <rFont val="Verdana"/>
        <family val="0"/>
      </rPr>
      <t>ed probability of 'rejecting' the Null</t>
    </r>
  </si>
  <si>
    <r>
      <t xml:space="preserve">It sets limits in terms of replication probabilities, </t>
    </r>
    <r>
      <rPr>
        <i/>
        <sz val="12"/>
        <rFont val="Verdana"/>
        <family val="0"/>
      </rPr>
      <t>p</t>
    </r>
    <r>
      <rPr>
        <i/>
        <sz val="10"/>
        <rFont val="Verdana"/>
        <family val="0"/>
      </rPr>
      <t>*s</t>
    </r>
    <r>
      <rPr>
        <sz val="10"/>
        <rFont val="Verdana"/>
        <family val="0"/>
      </rPr>
      <t xml:space="preserve"> </t>
    </r>
    <r>
      <rPr>
        <sz val="12"/>
        <rFont val="Verdana"/>
        <family val="0"/>
      </rPr>
      <t xml:space="preserve">and </t>
    </r>
    <r>
      <rPr>
        <i/>
        <sz val="12"/>
        <rFont val="Verdana"/>
        <family val="0"/>
      </rPr>
      <t>p</t>
    </r>
    <r>
      <rPr>
        <i/>
        <sz val="10"/>
        <rFont val="Verdana"/>
        <family val="0"/>
      </rPr>
      <t>*n</t>
    </r>
  </si>
  <si>
    <t>Other references:</t>
  </si>
  <si>
    <t>http://www.ncbi.nlm.nih.gov/pubmed/15869691?ordinalpos=1&amp;itool=EntrezSystem2.PEntrez.Pubmed.Pubmed_ResultsPanel.Pubmed_RVDocSum</t>
  </si>
  <si>
    <t>http://www.ncbi.nlm.nih.gov/pubmed/17201351?ordinalpos=4&amp;itool=EntrezSystem2.PEntrez.Pubmed.Pubmed_ResultsPanel.Pubmed_RVDocSum</t>
  </si>
  <si>
    <r>
      <t>p</t>
    </r>
    <r>
      <rPr>
        <i/>
        <sz val="9"/>
        <rFont val="Verdana"/>
        <family val="0"/>
      </rPr>
      <t>rep</t>
    </r>
    <r>
      <rPr>
        <sz val="11"/>
        <rFont val="Verdana"/>
        <family val="0"/>
      </rPr>
      <t xml:space="preserve"> is the probability of replicating the direction of the original effect</t>
    </r>
  </si>
  <si>
    <t>This approach bases strength of evidence on replicability;</t>
  </si>
  <si>
    <r>
      <t xml:space="preserve">These criterial probabilities identify strength of evidence in terms of the replications' </t>
    </r>
    <r>
      <rPr>
        <i/>
        <sz val="12"/>
        <rFont val="Verdana"/>
        <family val="0"/>
      </rPr>
      <t>own replicability</t>
    </r>
  </si>
  <si>
    <r>
      <t>p*</t>
    </r>
    <r>
      <rPr>
        <i/>
        <sz val="10"/>
        <rFont val="Verdana"/>
        <family val="0"/>
      </rPr>
      <t xml:space="preserve">s ≈ </t>
    </r>
    <r>
      <rPr>
        <i/>
        <sz val="11"/>
        <rFont val="Verdana"/>
        <family val="0"/>
      </rPr>
      <t>.8</t>
    </r>
  </si>
  <si>
    <r>
      <t>p*</t>
    </r>
    <r>
      <rPr>
        <i/>
        <sz val="10"/>
        <rFont val="Verdana"/>
        <family val="0"/>
      </rPr>
      <t xml:space="preserve">n ≈ </t>
    </r>
    <r>
      <rPr>
        <i/>
        <sz val="11"/>
        <rFont val="Verdana"/>
        <family val="0"/>
      </rPr>
      <t>.6</t>
    </r>
  </si>
  <si>
    <t>Repeat and score on difference of sums of resamples</t>
  </si>
  <si>
    <t>Est. Realization Variance*:</t>
  </si>
  <si>
    <t>*Est variance of "literature" ES</t>
  </si>
  <si>
    <r>
      <t xml:space="preserve">@ P-values are from 2-tail </t>
    </r>
    <r>
      <rPr>
        <i/>
        <sz val="10"/>
        <rFont val="Verdana"/>
        <family val="0"/>
      </rPr>
      <t>t</t>
    </r>
    <r>
      <rPr>
        <sz val="10"/>
        <rFont val="Verdana"/>
        <family val="0"/>
      </rPr>
      <t>-distribution, and take no account of est realiz var!</t>
    </r>
  </si>
  <si>
    <t>p(t)@</t>
  </si>
  <si>
    <t>Sample, with replacement, column of differences into another half the size</t>
  </si>
  <si>
    <t>Repeat and score on sums of resampled differences</t>
  </si>
  <si>
    <t>killeen@asu.edu</t>
  </si>
  <si>
    <t>intermediate calculations &amp; ancillary results</t>
  </si>
  <si>
    <t>Either just:</t>
  </si>
  <si>
    <t>and either:</t>
  </si>
  <si>
    <t xml:space="preserve"> r:</t>
  </si>
  <si>
    <r>
      <t>p</t>
    </r>
    <r>
      <rPr>
        <b/>
        <i/>
        <vertAlign val="subscript"/>
        <sz val="14"/>
        <rFont val="Verdana"/>
        <family val="0"/>
      </rPr>
      <t>rep</t>
    </r>
  </si>
  <si>
    <t xml:space="preserve">*F-ratios and ANOVAs are intrinsically 2-tailed (despite only looking for large F values), as they involve squares, </t>
  </si>
  <si>
    <t>and thus regard deviations in either direction as equally significant.</t>
  </si>
  <si>
    <r>
      <t>d*s</t>
    </r>
    <r>
      <rPr>
        <sz val="11"/>
        <rFont val="Verdana"/>
        <family val="0"/>
      </rPr>
      <t xml:space="preserve"> is the criterion effect size (ES) above which a replication would be seen as providing </t>
    </r>
    <r>
      <rPr>
        <i/>
        <sz val="11"/>
        <rFont val="Verdana"/>
        <family val="0"/>
      </rPr>
      <t>strong</t>
    </r>
    <r>
      <rPr>
        <sz val="11"/>
        <rFont val="Verdana"/>
        <family val="0"/>
      </rPr>
      <t xml:space="preserve"> support. A </t>
    </r>
    <r>
      <rPr>
        <i/>
        <sz val="11"/>
        <rFont val="Verdana"/>
        <family val="0"/>
      </rPr>
      <t xml:space="preserve">d*s </t>
    </r>
    <r>
      <rPr>
        <sz val="11"/>
        <rFont val="Verdana"/>
        <family val="0"/>
      </rPr>
      <t xml:space="preserve">of 0 returns </t>
    </r>
    <r>
      <rPr>
        <i/>
        <sz val="11"/>
        <rFont val="Verdana"/>
        <family val="0"/>
      </rPr>
      <t>prep.</t>
    </r>
  </si>
  <si>
    <t>Required n, half in each group:</t>
  </si>
  <si>
    <t>n:</t>
  </si>
  <si>
    <r>
      <t xml:space="preserve">0 gives congruence with std. </t>
    </r>
    <r>
      <rPr>
        <i/>
        <sz val="10"/>
        <rFont val="Verdana"/>
        <family val="0"/>
      </rPr>
      <t>t</t>
    </r>
    <r>
      <rPr>
        <sz val="10"/>
        <rFont val="Verdana"/>
        <family val="0"/>
      </rPr>
      <t xml:space="preserve">-test, and most optimistic </t>
    </r>
    <r>
      <rPr>
        <i/>
        <sz val="10"/>
        <rFont val="Verdana"/>
        <family val="0"/>
      </rPr>
      <t>p-reps</t>
    </r>
  </si>
  <si>
    <t>Mean Exp:</t>
  </si>
  <si>
    <t>Mean Con:</t>
  </si>
  <si>
    <t>SD est Con:</t>
  </si>
  <si>
    <t>SD est Exp:</t>
  </si>
  <si>
    <t>n Con:</t>
  </si>
  <si>
    <t>n Exp:</t>
  </si>
  <si>
    <t>or:</t>
  </si>
  <si>
    <r>
      <t>- d*n</t>
    </r>
    <r>
      <rPr>
        <sz val="11"/>
        <rFont val="Verdana"/>
        <family val="0"/>
      </rPr>
      <t xml:space="preserve"> is the lower criterion ES above which a replication would provide negligible support for an ES &lt; 0.</t>
    </r>
  </si>
  <si>
    <r>
      <t>pnill</t>
    </r>
    <r>
      <rPr>
        <sz val="11"/>
        <rFont val="Verdana"/>
        <family val="0"/>
      </rPr>
      <t xml:space="preserve"> is the probability of a replication falling between d</t>
    </r>
    <r>
      <rPr>
        <i/>
        <sz val="11"/>
        <rFont val="Verdana"/>
        <family val="0"/>
      </rPr>
      <t>*n</t>
    </r>
    <r>
      <rPr>
        <sz val="11"/>
        <rFont val="Verdana"/>
        <family val="0"/>
      </rPr>
      <t xml:space="preserve"> and</t>
    </r>
    <r>
      <rPr>
        <i/>
        <sz val="11"/>
        <rFont val="Verdana"/>
        <family val="0"/>
      </rPr>
      <t xml:space="preserve"> - d*n</t>
    </r>
    <r>
      <rPr>
        <sz val="11"/>
        <rFont val="Verdana"/>
        <family val="0"/>
      </rPr>
      <t xml:space="preserve"> </t>
    </r>
  </si>
  <si>
    <t xml:space="preserve">This sheet bases strength of evidence on effect size; </t>
  </si>
  <si>
    <r>
      <t>setting limits in terms of effect size, d</t>
    </r>
    <r>
      <rPr>
        <sz val="10"/>
        <rFont val="Verdana"/>
        <family val="0"/>
      </rPr>
      <t>*s</t>
    </r>
    <r>
      <rPr>
        <sz val="12"/>
        <rFont val="Verdana"/>
        <family val="0"/>
      </rPr>
      <t xml:space="preserve"> and d</t>
    </r>
    <r>
      <rPr>
        <sz val="10"/>
        <rFont val="Verdana"/>
        <family val="0"/>
      </rPr>
      <t xml:space="preserve">*n </t>
    </r>
    <r>
      <rPr>
        <sz val="12"/>
        <rFont val="Verdana"/>
        <family val="0"/>
      </rPr>
      <t>.</t>
    </r>
  </si>
  <si>
    <t>Or these:</t>
  </si>
  <si>
    <t>pooled est SD:</t>
  </si>
  <si>
    <t>n tot</t>
  </si>
  <si>
    <r>
      <t>p</t>
    </r>
    <r>
      <rPr>
        <b/>
        <i/>
        <vertAlign val="subscript"/>
        <sz val="14"/>
        <rFont val="Verdana"/>
        <family val="0"/>
      </rPr>
      <t>rep</t>
    </r>
    <r>
      <rPr>
        <b/>
        <i/>
        <sz val="14"/>
        <rFont val="Verdana"/>
        <family val="0"/>
      </rPr>
      <t>:</t>
    </r>
  </si>
  <si>
    <r>
      <t xml:space="preserve">From: </t>
    </r>
    <r>
      <rPr>
        <i/>
        <sz val="10"/>
        <rFont val="Verdana"/>
        <family val="0"/>
      </rPr>
      <t>The value of results: A decision theory for the sciences (Unpublished ms)</t>
    </r>
  </si>
  <si>
    <t xml:space="preserve"> If interested in mean differences only, standardize data,</t>
  </si>
  <si>
    <r>
      <t xml:space="preserve">and then transform to </t>
    </r>
    <r>
      <rPr>
        <i/>
        <sz val="10"/>
        <rFont val="Verdana"/>
        <family val="0"/>
      </rPr>
      <t>p-rep</t>
    </r>
    <r>
      <rPr>
        <sz val="10"/>
        <rFont val="Verdana"/>
        <family val="0"/>
      </rPr>
      <t>:</t>
    </r>
  </si>
  <si>
    <t>and between shuffles, calculate the</t>
  </si>
  <si>
    <t>To use randomization methods:</t>
  </si>
  <si>
    <r>
      <t xml:space="preserve">Added correction for correlation in repeated measures </t>
    </r>
    <r>
      <rPr>
        <i/>
        <sz val="10"/>
        <rFont val="Verdana"/>
        <family val="0"/>
      </rPr>
      <t>p</t>
    </r>
    <r>
      <rPr>
        <vertAlign val="subscript"/>
        <sz val="10"/>
        <rFont val="Verdana"/>
        <family val="0"/>
      </rPr>
      <t>rep</t>
    </r>
    <r>
      <rPr>
        <sz val="10"/>
        <rFont val="Verdana"/>
        <family val="0"/>
      </rPr>
      <t xml:space="preserve"> for </t>
    </r>
    <r>
      <rPr>
        <i/>
        <sz val="10"/>
        <rFont val="Verdana"/>
        <family val="0"/>
      </rPr>
      <t>d</t>
    </r>
  </si>
  <si>
    <t>set</t>
  </si>
  <si>
    <r>
      <t>d*n</t>
    </r>
    <r>
      <rPr>
        <sz val="11"/>
        <rFont val="Verdana"/>
        <family val="0"/>
      </rPr>
      <t xml:space="preserve"> is the upper criterion ES below which a replication would be considered to provide negligible support for an ES &gt; 0.</t>
    </r>
  </si>
  <si>
    <r>
      <t>s</t>
    </r>
    <r>
      <rPr>
        <vertAlign val="superscript"/>
        <sz val="11"/>
        <rFont val="Verdana"/>
        <family val="0"/>
      </rPr>
      <t>2</t>
    </r>
    <r>
      <rPr>
        <i/>
        <vertAlign val="subscript"/>
        <sz val="11"/>
        <rFont val="Verdana"/>
        <family val="0"/>
      </rPr>
      <t>d</t>
    </r>
  </si>
  <si>
    <r>
      <t>s</t>
    </r>
    <r>
      <rPr>
        <i/>
        <vertAlign val="subscript"/>
        <sz val="11"/>
        <rFont val="Verdana"/>
        <family val="0"/>
      </rPr>
      <t>rep</t>
    </r>
  </si>
  <si>
    <r>
      <t>P-value</t>
    </r>
    <r>
      <rPr>
        <i/>
        <vertAlign val="superscript"/>
        <sz val="10"/>
        <rFont val="Verdana"/>
        <family val="0"/>
      </rPr>
      <t>@</t>
    </r>
  </si>
  <si>
    <r>
      <t>+</t>
    </r>
    <r>
      <rPr>
        <sz val="11"/>
        <rFont val="Verdana"/>
        <family val="0"/>
      </rPr>
      <t xml:space="preserve"> Expected value = </t>
    </r>
    <r>
      <rPr>
        <i/>
        <sz val="12"/>
        <rFont val="Verdana"/>
        <family val="0"/>
      </rPr>
      <t>d</t>
    </r>
    <r>
      <rPr>
        <i/>
        <vertAlign val="superscript"/>
        <sz val="18"/>
        <rFont val="Symbol"/>
        <family val="0"/>
      </rPr>
      <t>g</t>
    </r>
    <r>
      <rPr>
        <i/>
        <vertAlign val="superscript"/>
        <sz val="12"/>
        <rFont val="Symbol"/>
        <family val="0"/>
      </rPr>
      <t>'</t>
    </r>
    <r>
      <rPr>
        <sz val="12"/>
        <rFont val="Symbol"/>
        <family val="0"/>
      </rPr>
      <t>(</t>
    </r>
    <r>
      <rPr>
        <sz val="12"/>
        <rFont val="Verdana"/>
        <family val="0"/>
      </rPr>
      <t>SE</t>
    </r>
    <r>
      <rPr>
        <vertAlign val="subscript"/>
        <sz val="12"/>
        <rFont val="Verdana"/>
        <family val="0"/>
      </rPr>
      <t>rep</t>
    </r>
    <r>
      <rPr>
        <sz val="12"/>
        <rFont val="Verdana"/>
        <family val="0"/>
      </rPr>
      <t>)</t>
    </r>
    <r>
      <rPr>
        <vertAlign val="superscript"/>
        <sz val="12"/>
        <rFont val="Verdana"/>
        <family val="0"/>
      </rPr>
      <t>(-</t>
    </r>
    <r>
      <rPr>
        <vertAlign val="superscript"/>
        <sz val="18"/>
        <rFont val="Symbol"/>
        <family val="0"/>
      </rPr>
      <t>g</t>
    </r>
    <r>
      <rPr>
        <vertAlign val="superscript"/>
        <sz val="12"/>
        <rFont val="Verdana"/>
        <family val="0"/>
      </rPr>
      <t>'-1)</t>
    </r>
    <r>
      <rPr>
        <sz val="12"/>
        <rFont val="Verdana"/>
        <family val="0"/>
      </rPr>
      <t xml:space="preserve"> </t>
    </r>
  </si>
  <si>
    <r>
      <t>Expected Value of Replication</t>
    </r>
    <r>
      <rPr>
        <vertAlign val="superscript"/>
        <sz val="14"/>
        <rFont val="Verdana"/>
        <family val="0"/>
      </rPr>
      <t>+</t>
    </r>
  </si>
  <si>
    <r>
      <t>d</t>
    </r>
    <r>
      <rPr>
        <b/>
        <i/>
        <vertAlign val="superscript"/>
        <sz val="14"/>
        <rFont val="Verdana"/>
        <family val="0"/>
      </rPr>
      <t>$</t>
    </r>
    <r>
      <rPr>
        <b/>
        <i/>
        <sz val="11"/>
        <rFont val="Verdana"/>
        <family val="0"/>
      </rPr>
      <t>:</t>
    </r>
  </si>
  <si>
    <r>
      <t>n</t>
    </r>
    <r>
      <rPr>
        <b/>
        <sz val="11"/>
        <rFont val="Verdana"/>
        <family val="0"/>
      </rPr>
      <t xml:space="preserve"> Con:</t>
    </r>
  </si>
  <si>
    <r>
      <t xml:space="preserve">n </t>
    </r>
    <r>
      <rPr>
        <b/>
        <sz val="11"/>
        <rFont val="Verdana"/>
        <family val="0"/>
      </rPr>
      <t>Exp:</t>
    </r>
  </si>
  <si>
    <r>
      <t>r</t>
    </r>
    <r>
      <rPr>
        <sz val="10"/>
        <rFont val="Verdana"/>
        <family val="0"/>
      </rPr>
      <t xml:space="preserve"> inferred from </t>
    </r>
    <r>
      <rPr>
        <i/>
        <sz val="10"/>
        <rFont val="Verdana"/>
        <family val="0"/>
      </rPr>
      <t xml:space="preserve">d: </t>
    </r>
  </si>
  <si>
    <r>
      <t>d</t>
    </r>
    <r>
      <rPr>
        <sz val="10"/>
        <rFont val="Verdana"/>
        <family val="0"/>
      </rPr>
      <t xml:space="preserve"> inferred from </t>
    </r>
    <r>
      <rPr>
        <i/>
        <sz val="10"/>
        <rFont val="Verdana"/>
        <family val="0"/>
      </rPr>
      <t xml:space="preserve">r: </t>
    </r>
  </si>
  <si>
    <t>Power Calculations</t>
  </si>
  <si>
    <r>
      <t>p*</t>
    </r>
    <r>
      <rPr>
        <i/>
        <sz val="9"/>
        <rFont val="Verdana"/>
        <family val="0"/>
      </rPr>
      <t>s</t>
    </r>
    <r>
      <rPr>
        <sz val="10"/>
        <rFont val="Verdana"/>
        <family val="0"/>
      </rPr>
      <t xml:space="preserve"> is the criterion probability above which a replication would be seen as providing strong support. </t>
    </r>
  </si>
  <si>
    <r>
      <t>p</t>
    </r>
    <r>
      <rPr>
        <i/>
        <sz val="9"/>
        <rFont val="Verdana"/>
        <family val="0"/>
      </rPr>
      <t>support</t>
    </r>
    <r>
      <rPr>
        <sz val="9"/>
        <rFont val="Verdana"/>
        <family val="0"/>
      </rPr>
      <t xml:space="preserve"> is</t>
    </r>
    <r>
      <rPr>
        <sz val="10"/>
        <rFont val="Verdana"/>
        <family val="0"/>
      </rPr>
      <t xml:space="preserve"> the probability of a replication returing strong support</t>
    </r>
  </si>
  <si>
    <t>Est. Realization var*:</t>
  </si>
  <si>
    <t>(see footnotes)</t>
  </si>
  <si>
    <t>Predicted (Pop.) ES:</t>
  </si>
  <si>
    <t>Values above .4 to .5 are good, depending on journal standards.</t>
  </si>
  <si>
    <t xml:space="preserve">Values above .4 to .5 are good, </t>
  </si>
  <si>
    <t>Version:</t>
  </si>
  <si>
    <t>Evidential Strength</t>
  </si>
  <si>
    <r>
      <t>Expected Value</t>
    </r>
    <r>
      <rPr>
        <b/>
        <vertAlign val="superscript"/>
        <sz val="12"/>
        <rFont val="Verdana"/>
        <family val="0"/>
      </rPr>
      <t xml:space="preserve">+  </t>
    </r>
    <r>
      <rPr>
        <b/>
        <sz val="12"/>
        <rFont val="Verdana"/>
        <family val="0"/>
      </rPr>
      <t>=</t>
    </r>
  </si>
  <si>
    <t>Includes Realization Variance (from c2)</t>
  </si>
  <si>
    <t>Strong contradiction =</t>
  </si>
  <si>
    <t>Enter</t>
  </si>
  <si>
    <r>
      <t>ps</t>
    </r>
    <r>
      <rPr>
        <sz val="10"/>
        <rFont val="Verdana"/>
        <family val="0"/>
      </rPr>
      <t xml:space="preserve"> = 0.8 suggested:</t>
    </r>
  </si>
  <si>
    <t>reenter p-rep here --&gt;</t>
  </si>
  <si>
    <t xml:space="preserve">    Strong support =</t>
  </si>
  <si>
    <r>
      <t>1 - p*</t>
    </r>
    <r>
      <rPr>
        <i/>
        <sz val="9"/>
        <rFont val="Verdana"/>
        <family val="0"/>
      </rPr>
      <t>s</t>
    </r>
    <r>
      <rPr>
        <sz val="10"/>
        <rFont val="Verdana"/>
        <family val="0"/>
      </rPr>
      <t xml:space="preserve"> is the criterion probability below which a replication would be seen as providing strong counter-evidence </t>
    </r>
  </si>
  <si>
    <r>
      <t>p</t>
    </r>
    <r>
      <rPr>
        <i/>
        <sz val="9"/>
        <rFont val="Verdana"/>
        <family val="0"/>
      </rPr>
      <t>contradict</t>
    </r>
    <r>
      <rPr>
        <sz val="9"/>
        <rFont val="Verdana"/>
        <family val="0"/>
      </rPr>
      <t xml:space="preserve"> is</t>
    </r>
    <r>
      <rPr>
        <sz val="10"/>
        <rFont val="Verdana"/>
        <family val="0"/>
      </rPr>
      <t xml:space="preserve"> the probability of a replication returing strong counter-evidence</t>
    </r>
  </si>
  <si>
    <r>
      <t>t</t>
    </r>
    <r>
      <rPr>
        <sz val="10"/>
        <rFont val="Verdana"/>
        <family val="0"/>
      </rPr>
      <t>-test</t>
    </r>
  </si>
  <si>
    <r>
      <t xml:space="preserve">&lt;--For </t>
    </r>
    <r>
      <rPr>
        <i/>
        <sz val="10"/>
        <rFont val="Verdana"/>
        <family val="0"/>
      </rPr>
      <t>d</t>
    </r>
  </si>
  <si>
    <t>r =</t>
  </si>
  <si>
    <t>t</t>
  </si>
  <si>
    <r>
      <t>1 - p*</t>
    </r>
    <r>
      <rPr>
        <i/>
        <sz val="9"/>
        <rFont val="Verdana"/>
        <family val="0"/>
      </rPr>
      <t>n</t>
    </r>
    <r>
      <rPr>
        <sz val="9"/>
        <rFont val="Verdana"/>
        <family val="0"/>
      </rPr>
      <t xml:space="preserve"> is</t>
    </r>
    <r>
      <rPr>
        <sz val="10"/>
        <rFont val="Verdana"/>
        <family val="0"/>
      </rPr>
      <t xml:space="preserve"> the lower criterion probability above which a replication would provide negligible support for an effect less than 0.</t>
    </r>
  </si>
  <si>
    <r>
      <t>p</t>
    </r>
    <r>
      <rPr>
        <i/>
        <sz val="9"/>
        <rFont val="Verdana"/>
        <family val="0"/>
      </rPr>
      <t>nill</t>
    </r>
    <r>
      <rPr>
        <sz val="9"/>
        <rFont val="Verdana"/>
        <family val="0"/>
      </rPr>
      <t xml:space="preserve"> is</t>
    </r>
    <r>
      <rPr>
        <sz val="10"/>
        <rFont val="Verdana"/>
        <family val="0"/>
      </rPr>
      <t xml:space="preserve"> the probability of a replication's </t>
    </r>
    <r>
      <rPr>
        <i/>
        <sz val="10"/>
        <rFont val="Verdana"/>
        <family val="0"/>
      </rPr>
      <t>p</t>
    </r>
    <r>
      <rPr>
        <i/>
        <sz val="9"/>
        <rFont val="Verdana"/>
        <family val="0"/>
      </rPr>
      <t>rep</t>
    </r>
    <r>
      <rPr>
        <sz val="10"/>
        <rFont val="Verdana"/>
        <family val="0"/>
      </rPr>
      <t xml:space="preserve"> falling between </t>
    </r>
    <r>
      <rPr>
        <i/>
        <sz val="10"/>
        <rFont val="Verdana"/>
        <family val="0"/>
      </rPr>
      <t>p</t>
    </r>
    <r>
      <rPr>
        <i/>
        <sz val="9"/>
        <rFont val="Verdana"/>
        <family val="0"/>
      </rPr>
      <t>*n</t>
    </r>
    <r>
      <rPr>
        <sz val="10"/>
        <rFont val="Verdana"/>
        <family val="0"/>
      </rPr>
      <t xml:space="preserve"> and </t>
    </r>
    <r>
      <rPr>
        <i/>
        <sz val="10"/>
        <rFont val="Verdana"/>
        <family val="0"/>
      </rPr>
      <t>1 - p</t>
    </r>
    <r>
      <rPr>
        <i/>
        <sz val="9"/>
        <rFont val="Verdana"/>
        <family val="0"/>
      </rPr>
      <t>*n</t>
    </r>
    <r>
      <rPr>
        <sz val="10"/>
        <rFont val="Verdana"/>
        <family val="0"/>
      </rPr>
      <t xml:space="preserve"> </t>
    </r>
  </si>
  <si>
    <t>Control</t>
  </si>
  <si>
    <t>Experimental</t>
  </si>
  <si>
    <t>Difference</t>
  </si>
  <si>
    <r>
      <t xml:space="preserve">&lt;-- for </t>
    </r>
    <r>
      <rPr>
        <i/>
        <sz val="10"/>
        <rFont val="Verdana"/>
        <family val="0"/>
      </rPr>
      <t>t</t>
    </r>
    <r>
      <rPr>
        <sz val="10"/>
        <rFont val="Verdana"/>
        <family val="0"/>
      </rPr>
      <t xml:space="preserve">-test on </t>
    </r>
    <r>
      <rPr>
        <i/>
        <sz val="10"/>
        <rFont val="Verdana"/>
        <family val="0"/>
      </rPr>
      <t>r</t>
    </r>
    <r>
      <rPr>
        <sz val="10"/>
        <rFont val="Verdana"/>
        <family val="0"/>
      </rPr>
      <t>; assumes correct direction (prep&gt;.5)</t>
    </r>
  </si>
  <si>
    <t xml:space="preserve">Enter summary statistics on appropriate sheet. Or, </t>
  </si>
  <si>
    <t>Intermediate calculations &amp; ancillary results</t>
  </si>
  <si>
    <r>
      <t>+</t>
    </r>
    <r>
      <rPr>
        <sz val="10"/>
        <rFont val="Verdana"/>
        <family val="0"/>
      </rPr>
      <t xml:space="preserve">From:  </t>
    </r>
  </si>
  <si>
    <t>Input est. Realization Var.*:</t>
  </si>
  <si>
    <r>
      <t>$</t>
    </r>
    <r>
      <rPr>
        <sz val="10"/>
        <rFont val="Verdana"/>
        <family val="0"/>
      </rPr>
      <t xml:space="preserve"> </t>
    </r>
    <r>
      <rPr>
        <i/>
        <sz val="10"/>
        <rFont val="Verdana"/>
        <family val="0"/>
      </rPr>
      <t>d</t>
    </r>
    <r>
      <rPr>
        <sz val="10"/>
        <rFont val="Verdana"/>
        <family val="0"/>
      </rPr>
      <t>, or Effect Size (ES) =(Mean Exptl - Mean Contrl) / (pooled sample SD (G8))</t>
    </r>
  </si>
  <si>
    <r>
      <t>p</t>
    </r>
    <r>
      <rPr>
        <b/>
        <i/>
        <sz val="10"/>
        <rFont val="Verdana"/>
        <family val="0"/>
      </rPr>
      <t>contradict</t>
    </r>
  </si>
  <si>
    <r>
      <t>d*</t>
    </r>
    <r>
      <rPr>
        <b/>
        <i/>
        <sz val="10"/>
        <rFont val="Verdana"/>
        <family val="0"/>
      </rPr>
      <t>n</t>
    </r>
  </si>
  <si>
    <r>
      <t>p</t>
    </r>
    <r>
      <rPr>
        <b/>
        <i/>
        <sz val="10"/>
        <rFont val="Verdana"/>
        <family val="0"/>
      </rPr>
      <t>nill</t>
    </r>
  </si>
  <si>
    <r>
      <t xml:space="preserve">Input </t>
    </r>
    <r>
      <rPr>
        <i/>
        <sz val="10"/>
        <rFont val="Verdana"/>
        <family val="0"/>
      </rPr>
      <t>d &amp; n</t>
    </r>
    <r>
      <rPr>
        <sz val="10"/>
        <rFont val="Verdana"/>
        <family val="0"/>
      </rPr>
      <t xml:space="preserve"> above</t>
    </r>
  </si>
  <si>
    <r>
      <t xml:space="preserve">Added prob support, corrected </t>
    </r>
    <r>
      <rPr>
        <i/>
        <sz val="10"/>
        <rFont val="Verdana"/>
        <family val="0"/>
      </rPr>
      <t>p</t>
    </r>
    <r>
      <rPr>
        <sz val="10"/>
        <rFont val="Verdana"/>
        <family val="0"/>
      </rPr>
      <t>-value at H6, Sheet 2</t>
    </r>
  </si>
  <si>
    <t>d</t>
  </si>
  <si>
    <t>n</t>
  </si>
  <si>
    <r>
      <t>p</t>
    </r>
    <r>
      <rPr>
        <b/>
        <i/>
        <sz val="10"/>
        <rFont val="Verdana"/>
        <family val="0"/>
      </rPr>
      <t>rep</t>
    </r>
  </si>
  <si>
    <r>
      <t>d*</t>
    </r>
    <r>
      <rPr>
        <b/>
        <i/>
        <sz val="10"/>
        <rFont val="Verdana"/>
        <family val="0"/>
      </rPr>
      <t>s</t>
    </r>
  </si>
  <si>
    <r>
      <t>p</t>
    </r>
    <r>
      <rPr>
        <b/>
        <i/>
        <sz val="10"/>
        <rFont val="Verdana"/>
        <family val="0"/>
      </rPr>
      <t>s.support</t>
    </r>
  </si>
  <si>
    <t>For independent groups</t>
  </si>
  <si>
    <r>
      <t>p</t>
    </r>
    <r>
      <rPr>
        <b/>
        <i/>
        <vertAlign val="subscript"/>
        <sz val="12"/>
        <rFont val="Verdana"/>
        <family val="0"/>
      </rPr>
      <t xml:space="preserve">rep </t>
    </r>
    <r>
      <rPr>
        <b/>
        <i/>
        <sz val="12"/>
        <rFont val="Verdana"/>
        <family val="0"/>
      </rPr>
      <t>(d):</t>
    </r>
  </si>
  <si>
    <r>
      <t>s</t>
    </r>
    <r>
      <rPr>
        <i/>
        <vertAlign val="subscript"/>
        <sz val="10"/>
        <rFont val="Verdana"/>
        <family val="0"/>
      </rPr>
      <t>rep</t>
    </r>
  </si>
  <si>
    <r>
      <t>s</t>
    </r>
    <r>
      <rPr>
        <vertAlign val="superscript"/>
        <sz val="10"/>
        <rFont val="Verdana"/>
        <family val="0"/>
      </rPr>
      <t>2</t>
    </r>
    <r>
      <rPr>
        <i/>
        <vertAlign val="subscript"/>
        <sz val="10"/>
        <rFont val="Verdana"/>
        <family val="0"/>
      </rPr>
      <t>d</t>
    </r>
    <r>
      <rPr>
        <i/>
        <vertAlign val="superscript"/>
        <sz val="10"/>
        <rFont val="Verdana"/>
        <family val="0"/>
      </rPr>
      <t>++</t>
    </r>
  </si>
  <si>
    <r>
      <t xml:space="preserve">Killeen, P. R. (2007). Replication Statistics. In J. W. Osborne (Ed.), </t>
    </r>
    <r>
      <rPr>
        <i/>
        <sz val="11"/>
        <rFont val="Verdana"/>
        <family val="0"/>
      </rPr>
      <t>Best practices in quantitative methods</t>
    </r>
    <r>
      <rPr>
        <sz val="11"/>
        <rFont val="Verdana"/>
        <family val="0"/>
      </rPr>
      <t xml:space="preserve"> (pp. 103-124). Thousand Oaks, CA: Sage.</t>
    </r>
  </si>
  <si>
    <r>
      <t xml:space="preserve">Sanabria, F., &amp; Killeen, P. R. (2007). Better Statistics for Better Decisions: Rejecting Null Hypotheses Statistical Tests in Favor of Replication Statistics. </t>
    </r>
    <r>
      <rPr>
        <i/>
        <sz val="10"/>
        <rFont val="Verdana"/>
        <family val="0"/>
      </rPr>
      <t>Psychology in Schools,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0"/>
      </rPr>
      <t xml:space="preserve">44, </t>
    </r>
    <r>
      <rPr>
        <sz val="10"/>
        <rFont val="Verdana"/>
        <family val="0"/>
      </rPr>
      <t>471 - 481.</t>
    </r>
  </si>
  <si>
    <t>Bootstrapping</t>
  </si>
  <si>
    <r>
      <t xml:space="preserve">These test for </t>
    </r>
    <r>
      <rPr>
        <i/>
        <sz val="10"/>
        <rFont val="Verdana"/>
        <family val="0"/>
      </rPr>
      <t>any</t>
    </r>
    <r>
      <rPr>
        <sz val="10"/>
        <rFont val="Verdana"/>
        <family val="0"/>
      </rPr>
      <t xml:space="preserve"> differences.</t>
    </r>
  </si>
  <si>
    <r>
      <t>d</t>
    </r>
    <r>
      <rPr>
        <b/>
        <i/>
        <sz val="10"/>
        <rFont val="Verdana"/>
        <family val="0"/>
      </rPr>
      <t>g</t>
    </r>
    <r>
      <rPr>
        <b/>
        <i/>
        <sz val="12"/>
        <rFont val="Verdana"/>
        <family val="0"/>
      </rPr>
      <t>:</t>
    </r>
  </si>
  <si>
    <r>
      <t>p-rep</t>
    </r>
    <r>
      <rPr>
        <sz val="10"/>
        <rFont val="Verdana"/>
        <family val="0"/>
      </rPr>
      <t xml:space="preserve"> is the count of positive differences divided by the total number of differences.</t>
    </r>
  </si>
  <si>
    <t>To Bootstrap repeated measures</t>
  </si>
  <si>
    <t>with the standard error of replication</t>
  </si>
  <si>
    <t>Sample experimental and sample control, both with replacement, into columns of half their size.</t>
  </si>
  <si>
    <t>Suggested values for criteria might be on the order of:</t>
  </si>
  <si>
    <r>
      <t>d*</t>
    </r>
    <r>
      <rPr>
        <i/>
        <sz val="10"/>
        <rFont val="Verdana"/>
        <family val="0"/>
      </rPr>
      <t>s ≈ .</t>
    </r>
    <r>
      <rPr>
        <i/>
        <sz val="11"/>
        <rFont val="Verdana"/>
        <family val="0"/>
      </rPr>
      <t>3 - .4</t>
    </r>
  </si>
  <si>
    <r>
      <t>d*</t>
    </r>
    <r>
      <rPr>
        <i/>
        <sz val="10"/>
        <rFont val="Verdana"/>
        <family val="0"/>
      </rPr>
      <t>n ≈ .1</t>
    </r>
  </si>
  <si>
    <r>
      <t>p*</t>
    </r>
    <r>
      <rPr>
        <b/>
        <i/>
        <sz val="10"/>
        <rFont val="Verdana"/>
        <family val="0"/>
      </rPr>
      <t>s</t>
    </r>
  </si>
  <si>
    <r>
      <t>p</t>
    </r>
    <r>
      <rPr>
        <b/>
        <i/>
        <sz val="10"/>
        <rFont val="Verdana"/>
        <family val="0"/>
      </rPr>
      <t>support</t>
    </r>
  </si>
  <si>
    <r>
      <t>p*</t>
    </r>
    <r>
      <rPr>
        <b/>
        <i/>
        <sz val="10"/>
        <rFont val="Verdana"/>
        <family val="0"/>
      </rPr>
      <t>n</t>
    </r>
  </si>
  <si>
    <t xml:space="preserve">Use 0 if exact replication, or from literature with very high replicability; </t>
  </si>
  <si>
    <t>use known var(lit) or .08 otherwise</t>
  </si>
  <si>
    <r>
      <t>Weight on ES (</t>
    </r>
    <r>
      <rPr>
        <b/>
        <sz val="11"/>
        <rFont val="Symbol"/>
        <family val="0"/>
      </rPr>
      <t>g</t>
    </r>
    <r>
      <rPr>
        <b/>
        <sz val="11"/>
        <rFont val="Verdana"/>
        <family val="0"/>
      </rPr>
      <t>'):</t>
    </r>
  </si>
  <si>
    <t xml:space="preserve">Ranges from 0, for traditional statsig, where all weight is on replicability (significance), to 1.0, where replicability is irrelevant. Recommend around 1/3.     </t>
  </si>
  <si>
    <t>From the data</t>
  </si>
  <si>
    <t>Repeated Measures</t>
  </si>
  <si>
    <t>Mean Diff:</t>
  </si>
  <si>
    <t xml:space="preserve"> est SD:</t>
  </si>
  <si>
    <r>
      <t>Input Weight on ES (</t>
    </r>
    <r>
      <rPr>
        <sz val="11"/>
        <rFont val="Symbol"/>
        <family val="0"/>
      </rPr>
      <t>g</t>
    </r>
    <r>
      <rPr>
        <sz val="11"/>
        <rFont val="Verdana"/>
        <family val="0"/>
      </rPr>
      <t>'):</t>
    </r>
  </si>
  <si>
    <t>FeetNotes</t>
  </si>
  <si>
    <t>0.08 is estimate from all social psyc literatures</t>
  </si>
  <si>
    <r>
      <t xml:space="preserve">reenter </t>
    </r>
    <r>
      <rPr>
        <i/>
        <sz val="10"/>
        <rFont val="Verdana"/>
        <family val="0"/>
      </rPr>
      <t>p-rep</t>
    </r>
    <r>
      <rPr>
        <sz val="10"/>
        <rFont val="Verdana"/>
        <family val="0"/>
      </rPr>
      <t xml:space="preserve"> here --&gt;</t>
    </r>
  </si>
  <si>
    <t>Expected Value of Results</t>
  </si>
  <si>
    <t>depending on journal standards.</t>
  </si>
  <si>
    <r>
      <t>psupport</t>
    </r>
    <r>
      <rPr>
        <sz val="11"/>
        <rFont val="Verdana"/>
        <family val="0"/>
      </rPr>
      <t xml:space="preserve"> is the probability of a replication returing </t>
    </r>
    <r>
      <rPr>
        <i/>
        <sz val="11"/>
        <rFont val="Verdana"/>
        <family val="0"/>
      </rPr>
      <t>strong</t>
    </r>
    <r>
      <rPr>
        <sz val="11"/>
        <rFont val="Verdana"/>
        <family val="0"/>
      </rPr>
      <t xml:space="preserve"> support</t>
    </r>
  </si>
  <si>
    <r>
      <t xml:space="preserve"> - d*s</t>
    </r>
    <r>
      <rPr>
        <sz val="11"/>
        <rFont val="Verdana"/>
        <family val="0"/>
      </rPr>
      <t xml:space="preserve"> is the criterion ES below which a replication would be seen as providing strong counter-evidence </t>
    </r>
  </si>
  <si>
    <r>
      <t>pcontradict</t>
    </r>
    <r>
      <rPr>
        <sz val="11"/>
        <rFont val="Verdana"/>
        <family val="0"/>
      </rPr>
      <t xml:space="preserve"> is the probability of a replication returning strong counter-evidence</t>
    </r>
  </si>
  <si>
    <r>
      <t>++</t>
    </r>
    <r>
      <rPr>
        <sz val="11"/>
        <rFont val="Verdana"/>
        <family val="0"/>
      </rPr>
      <t xml:space="preserve"> Sampling error correction for correlation from Becker, B. J. (1988) </t>
    </r>
    <r>
      <rPr>
        <i/>
        <sz val="11"/>
        <rFont val="Verdana"/>
        <family val="0"/>
      </rPr>
      <t>J Math Stat Psychol</t>
    </r>
  </si>
  <si>
    <t>is the probability of a replication attempt also finding such diversity.</t>
  </si>
  <si>
    <r>
      <t xml:space="preserve">Ashby, F. G., &amp; O'Brien, J. B. (2008). The </t>
    </r>
    <r>
      <rPr>
        <i/>
        <sz val="11"/>
        <rFont val="Verdana"/>
        <family val="0"/>
      </rPr>
      <t>p</t>
    </r>
    <r>
      <rPr>
        <vertAlign val="subscript"/>
        <sz val="11"/>
        <rFont val="Verdana"/>
        <family val="0"/>
      </rPr>
      <t>rep</t>
    </r>
    <r>
      <rPr>
        <sz val="11"/>
        <rFont val="Verdana"/>
        <family val="0"/>
      </rPr>
      <t xml:space="preserve"> statistic as a measure of confidence in model fitting. </t>
    </r>
    <r>
      <rPr>
        <i/>
        <sz val="11"/>
        <rFont val="Verdana"/>
        <family val="0"/>
      </rPr>
      <t>Psychonomic Bulletin &amp; Review, 15,</t>
    </r>
    <r>
      <rPr>
        <sz val="11"/>
        <rFont val="Verdana"/>
        <family val="0"/>
      </rPr>
      <t xml:space="preserve"> 16-27.</t>
    </r>
  </si>
  <si>
    <r>
      <t xml:space="preserve">Killeen, P. R. (2005). </t>
    </r>
    <r>
      <rPr>
        <i/>
        <sz val="10"/>
        <rFont val="Verdana"/>
        <family val="0"/>
      </rPr>
      <t>t</t>
    </r>
    <r>
      <rPr>
        <sz val="10"/>
        <rFont val="Verdana"/>
        <family val="0"/>
      </rPr>
      <t xml:space="preserve">ea-tests. </t>
    </r>
    <r>
      <rPr>
        <i/>
        <sz val="10"/>
        <rFont val="Verdana"/>
        <family val="0"/>
      </rPr>
      <t>The General Psychologist, 40(2)</t>
    </r>
    <r>
      <rPr>
        <sz val="10"/>
        <rFont val="Verdana"/>
        <family val="0"/>
      </rPr>
      <t>, 16-19.</t>
    </r>
  </si>
  <si>
    <t>Made real with the help of many colleagues, especially James Cutting and Geof Cumming; tuned by Barry Cohen</t>
  </si>
  <si>
    <r>
      <t xml:space="preserve">Model based on Killeen, P. R. (2005) An alternative to null hypothesis significance tests. </t>
    </r>
    <r>
      <rPr>
        <i/>
        <sz val="11"/>
        <rFont val="Verdana"/>
        <family val="0"/>
      </rPr>
      <t xml:space="preserve">Psychological Science, 16, </t>
    </r>
    <r>
      <rPr>
        <sz val="11"/>
        <rFont val="Verdana"/>
        <family val="0"/>
      </rPr>
      <t>345-353.</t>
    </r>
  </si>
  <si>
    <r>
      <t xml:space="preserve">Inspired by sampling distribution of </t>
    </r>
    <r>
      <rPr>
        <i/>
        <sz val="11"/>
        <rFont val="Verdana"/>
        <family val="0"/>
      </rPr>
      <t>d</t>
    </r>
    <r>
      <rPr>
        <sz val="11"/>
        <rFont val="Verdana"/>
        <family val="0"/>
      </rPr>
      <t xml:space="preserve"> in Hedges &amp; Olkin (1985); </t>
    </r>
  </si>
  <si>
    <r>
      <t xml:space="preserve">Enter experimental &amp; control data on </t>
    </r>
    <r>
      <rPr>
        <i/>
        <sz val="11"/>
        <rFont val="Verdana"/>
        <family val="0"/>
      </rPr>
      <t>Data</t>
    </r>
    <r>
      <rPr>
        <sz val="11"/>
        <rFont val="Verdana"/>
        <family val="0"/>
      </rPr>
      <t xml:space="preserve"> sheet (which now holds pseudodata)</t>
    </r>
  </si>
  <si>
    <r>
      <t xml:space="preserve">Most statpacks return 2-tailed </t>
    </r>
    <r>
      <rPr>
        <i/>
        <sz val="11"/>
        <rFont val="Verdana"/>
        <family val="0"/>
      </rPr>
      <t>p</t>
    </r>
    <r>
      <rPr>
        <sz val="11"/>
        <rFont val="Verdana"/>
        <family val="0"/>
      </rPr>
      <t xml:space="preserve">-values from </t>
    </r>
    <r>
      <rPr>
        <i/>
        <sz val="11"/>
        <rFont val="Verdana"/>
        <family val="0"/>
      </rPr>
      <t>t</t>
    </r>
    <r>
      <rPr>
        <sz val="11"/>
        <rFont val="Verdana"/>
        <family val="0"/>
      </rPr>
      <t>-tests.  Therefore,</t>
    </r>
  </si>
  <si>
    <r>
      <t xml:space="preserve">Most simply: Compute a traditional 2-tailed </t>
    </r>
    <r>
      <rPr>
        <i/>
        <sz val="11"/>
        <rFont val="Verdana"/>
        <family val="0"/>
      </rPr>
      <t>p</t>
    </r>
    <r>
      <rPr>
        <sz val="11"/>
        <rFont val="Verdana"/>
        <family val="0"/>
      </rPr>
      <t xml:space="preserve">-value, and transform:  </t>
    </r>
    <r>
      <rPr>
        <i/>
        <sz val="11"/>
        <rFont val="Verdana"/>
        <family val="0"/>
      </rPr>
      <t>p-rep</t>
    </r>
    <r>
      <rPr>
        <sz val="11"/>
        <rFont val="Verdana"/>
        <family val="0"/>
      </rPr>
      <t xml:space="preserve"> = NORMSDIST((NORMSINV(1 –</t>
    </r>
    <r>
      <rPr>
        <i/>
        <sz val="11"/>
        <rFont val="Verdana"/>
        <family val="0"/>
      </rPr>
      <t xml:space="preserve"> p/2)</t>
    </r>
    <r>
      <rPr>
        <sz val="11"/>
        <rFont val="Verdana"/>
        <family val="0"/>
      </rPr>
      <t>)/SQRT(2))</t>
    </r>
  </si>
  <si>
    <t>Commentary/critique:</t>
  </si>
  <si>
    <r>
      <t xml:space="preserve">Cumming, G. (2005). Understanding the Average Probability of Replication: Comment on Killeen (2005). </t>
    </r>
    <r>
      <rPr>
        <i/>
        <sz val="10"/>
        <rFont val="Verdana"/>
        <family val="0"/>
      </rPr>
      <t>Psychological Science, 16</t>
    </r>
    <r>
      <rPr>
        <sz val="10"/>
        <rFont val="Verdana"/>
        <family val="0"/>
      </rPr>
      <t>, 1002-1004.</t>
    </r>
  </si>
  <si>
    <t>&lt;– Only when realization var = 0</t>
  </si>
  <si>
    <r>
      <t>Coef. Det:</t>
    </r>
    <r>
      <rPr>
        <i/>
        <sz val="10"/>
        <rFont val="Verdana"/>
        <family val="0"/>
      </rPr>
      <t xml:space="preserve"> r</t>
    </r>
    <r>
      <rPr>
        <i/>
        <vertAlign val="superscript"/>
        <sz val="10"/>
        <rFont val="Verdana"/>
        <family val="0"/>
      </rPr>
      <t>2</t>
    </r>
    <r>
      <rPr>
        <i/>
        <sz val="10"/>
        <rFont val="Verdana"/>
        <family val="0"/>
      </rPr>
      <t xml:space="preserve"> </t>
    </r>
  </si>
  <si>
    <t>&lt;–      d:</t>
  </si>
  <si>
    <r>
      <t>z(prep)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</t>
    </r>
  </si>
  <si>
    <r>
      <t>p</t>
    </r>
    <r>
      <rPr>
        <i/>
        <sz val="9"/>
        <rFont val="Verdana"/>
        <family val="0"/>
      </rPr>
      <t>rep</t>
    </r>
    <r>
      <rPr>
        <sz val="10"/>
        <rFont val="Verdana"/>
        <family val="0"/>
      </rPr>
      <t xml:space="preserve"> is the probability of replicating the direction of the original effect</t>
    </r>
  </si>
  <si>
    <r>
      <t>p*</t>
    </r>
    <r>
      <rPr>
        <sz val="10"/>
        <rFont val="Verdana"/>
        <family val="0"/>
      </rPr>
      <t xml:space="preserve"> is a criterion probability that refers to the strength of a replication in terms of</t>
    </r>
    <r>
      <rPr>
        <i/>
        <sz val="10"/>
        <rFont val="Verdana"/>
        <family val="0"/>
      </rPr>
      <t xml:space="preserve"> its own replicability. </t>
    </r>
  </si>
  <si>
    <t>Alternatively,</t>
  </si>
  <si>
    <t>Then, the probability that replications will give:</t>
  </si>
  <si>
    <r>
      <t>p-rep</t>
    </r>
    <r>
      <rPr>
        <sz val="10"/>
        <rFont val="Verdana"/>
        <family val="0"/>
      </rPr>
      <t xml:space="preserve"> required for "strong evidence";</t>
    </r>
  </si>
  <si>
    <r>
      <t xml:space="preserve">Added note about ANOVAs, capped </t>
    </r>
    <r>
      <rPr>
        <i/>
        <sz val="10"/>
        <rFont val="Verdana"/>
        <family val="0"/>
      </rPr>
      <t>p-rep</t>
    </r>
    <r>
      <rPr>
        <sz val="10"/>
        <rFont val="Verdana"/>
        <family val="0"/>
      </rPr>
      <t xml:space="preserve"> at .999</t>
    </r>
  </si>
  <si>
    <r>
      <t>p*</t>
    </r>
    <r>
      <rPr>
        <i/>
        <sz val="9"/>
        <rFont val="Verdana"/>
        <family val="0"/>
      </rPr>
      <t>n</t>
    </r>
    <r>
      <rPr>
        <sz val="9"/>
        <rFont val="Verdana"/>
        <family val="0"/>
      </rPr>
      <t xml:space="preserve"> is</t>
    </r>
    <r>
      <rPr>
        <sz val="10"/>
        <rFont val="Verdana"/>
        <family val="0"/>
      </rPr>
      <t xml:space="preserve"> the upper criterion probability below which a replication would provide negligible support for a positive effect.</t>
    </r>
  </si>
  <si>
    <t>Starting with</t>
  </si>
  <si>
    <t>input</t>
  </si>
  <si>
    <t>d:</t>
  </si>
  <si>
    <r>
      <t xml:space="preserve">Beyond statistical inference: A decision theory for science (2006) </t>
    </r>
    <r>
      <rPr>
        <i/>
        <sz val="10"/>
        <rFont val="Verdana"/>
        <family val="0"/>
      </rPr>
      <t>Psychonomic Bulletin &amp; Review</t>
    </r>
  </si>
  <si>
    <r>
      <t xml:space="preserve">$ </t>
    </r>
    <r>
      <rPr>
        <i/>
        <sz val="10"/>
        <rFont val="Verdana"/>
        <family val="0"/>
      </rPr>
      <t>d</t>
    </r>
    <r>
      <rPr>
        <sz val="10"/>
        <rFont val="Verdana"/>
        <family val="0"/>
      </rPr>
      <t>, or Effect Size (ES) =(Mean Exptl - Mean Contrl) / (pooled sample SD (G8))</t>
    </r>
  </si>
  <si>
    <r>
      <t>Desired</t>
    </r>
    <r>
      <rPr>
        <i/>
        <sz val="11"/>
        <rFont val="Verdana"/>
        <family val="0"/>
      </rPr>
      <t xml:space="preserve"> p</t>
    </r>
    <r>
      <rPr>
        <i/>
        <vertAlign val="subscript"/>
        <sz val="11"/>
        <rFont val="Verdana"/>
        <family val="0"/>
      </rPr>
      <t>rep</t>
    </r>
    <r>
      <rPr>
        <sz val="11"/>
        <rFont val="Verdana"/>
        <family val="0"/>
      </rPr>
      <t>:</t>
    </r>
  </si>
  <si>
    <t>Version</t>
  </si>
  <si>
    <t>change</t>
  </si>
  <si>
    <t>date</t>
  </si>
  <si>
    <r>
      <t xml:space="preserve">Killeen, P. R. (2006). Beyond statistical inference: a decision theory for science. </t>
    </r>
    <r>
      <rPr>
        <i/>
        <sz val="10"/>
        <rFont val="Verdana"/>
        <family val="0"/>
      </rPr>
      <t>Psychonomic Bulletin &amp; Review, 13</t>
    </r>
    <r>
      <rPr>
        <sz val="10"/>
        <rFont val="Verdana"/>
        <family val="0"/>
      </rPr>
      <t>, 549-562.</t>
    </r>
  </si>
  <si>
    <r>
      <t xml:space="preserve">Ashby &amp; O'Brien and Killeen '06 discuss uses of </t>
    </r>
    <r>
      <rPr>
        <i/>
        <sz val="11"/>
        <rFont val="Verdana"/>
        <family val="0"/>
      </rPr>
      <t>p</t>
    </r>
    <r>
      <rPr>
        <vertAlign val="subscript"/>
        <sz val="12"/>
        <rFont val="Verdana"/>
        <family val="0"/>
      </rPr>
      <t>rep</t>
    </r>
    <r>
      <rPr>
        <sz val="11"/>
        <rFont val="Verdana"/>
        <family val="0"/>
      </rPr>
      <t xml:space="preserve"> not available to </t>
    </r>
    <r>
      <rPr>
        <i/>
        <sz val="11"/>
        <rFont val="Verdana"/>
        <family val="0"/>
      </rPr>
      <t>p</t>
    </r>
    <r>
      <rPr>
        <sz val="11"/>
        <rFont val="Verdana"/>
        <family val="0"/>
      </rPr>
      <t xml:space="preserve">. </t>
    </r>
  </si>
  <si>
    <r>
      <t xml:space="preserve">Replicability Intervals: </t>
    </r>
    <r>
      <rPr>
        <sz val="11"/>
        <rFont val="Verdana"/>
        <family val="0"/>
      </rPr>
      <t>Error bars hedging data derived from the SEM (Std. err. of the Mean)</t>
    </r>
  </si>
  <si>
    <t>see Cumming at: http://www.latrobe.edu.au/psy/esci/</t>
  </si>
  <si>
    <r>
      <t>p-rep</t>
    </r>
    <r>
      <rPr>
        <sz val="11"/>
        <rFont val="Verdana"/>
        <family val="0"/>
      </rPr>
      <t xml:space="preserve"> is the area under the sampling distribution of </t>
    </r>
    <r>
      <rPr>
        <i/>
        <sz val="11"/>
        <rFont val="Verdana"/>
        <family val="0"/>
      </rPr>
      <t>d</t>
    </r>
    <r>
      <rPr>
        <i/>
        <vertAlign val="subscript"/>
        <sz val="11"/>
        <rFont val="Verdana"/>
        <family val="0"/>
      </rPr>
      <t>2</t>
    </r>
    <r>
      <rPr>
        <sz val="11"/>
        <rFont val="Verdana"/>
        <family val="0"/>
      </rPr>
      <t xml:space="preserve"> over the positive line (bottom panel)</t>
    </r>
  </si>
  <si>
    <t>see Killeen '07</t>
  </si>
  <si>
    <t>For many observations on a small number of subjects, see Ashby &amp; O'Brien.</t>
  </si>
  <si>
    <t>Set Parameters</t>
  </si>
  <si>
    <t>Inputs</t>
  </si>
  <si>
    <t>Outputs</t>
  </si>
  <si>
    <t xml:space="preserve">is the probability of getting replications in all of them. </t>
  </si>
  <si>
    <t>, estimates the probability of a replication finding a sign in the same direction.</t>
  </si>
  <si>
    <t>span the range within which a replication will fall approximately half the time.</t>
  </si>
  <si>
    <r>
      <t xml:space="preserve">In ANOVAs with multiple </t>
    </r>
    <r>
      <rPr>
        <i/>
        <sz val="11"/>
        <rFont val="Verdana"/>
        <family val="0"/>
      </rPr>
      <t>df</t>
    </r>
    <r>
      <rPr>
        <sz val="11"/>
        <rFont val="Verdana"/>
        <family val="0"/>
      </rPr>
      <t xml:space="preserve"> in the numerator, all that can be inferred</t>
    </r>
  </si>
  <si>
    <r>
      <t xml:space="preserve">If treatments are independent, the product of their </t>
    </r>
    <r>
      <rPr>
        <i/>
        <sz val="11"/>
        <rFont val="Verdana"/>
        <family val="0"/>
      </rPr>
      <t>p</t>
    </r>
    <r>
      <rPr>
        <vertAlign val="subscript"/>
        <sz val="11"/>
        <rFont val="Verdana"/>
        <family val="0"/>
      </rPr>
      <t>rep</t>
    </r>
    <r>
      <rPr>
        <sz val="11"/>
        <rFont val="Verdana"/>
        <family val="0"/>
      </rPr>
      <t xml:space="preserve">'s (e.g., from </t>
    </r>
    <r>
      <rPr>
        <i/>
        <sz val="11"/>
        <rFont val="Verdana"/>
        <family val="0"/>
      </rPr>
      <t>t</t>
    </r>
    <r>
      <rPr>
        <sz val="11"/>
        <rFont val="Verdana"/>
        <family val="0"/>
      </rPr>
      <t>-tests)</t>
    </r>
  </si>
  <si>
    <t>For estimates of other outcomes, see p(support) sheets.</t>
  </si>
  <si>
    <r>
      <t xml:space="preserve">Wherever </t>
    </r>
    <r>
      <rPr>
        <i/>
        <sz val="11"/>
        <rFont val="Verdana"/>
        <family val="0"/>
      </rPr>
      <t>p</t>
    </r>
    <r>
      <rPr>
        <sz val="11"/>
        <rFont val="Verdana"/>
        <family val="0"/>
      </rPr>
      <t xml:space="preserve"> can be interpreted, so also can </t>
    </r>
    <r>
      <rPr>
        <i/>
        <sz val="12"/>
        <rFont val="Verdana"/>
        <family val="0"/>
      </rPr>
      <t>p</t>
    </r>
    <r>
      <rPr>
        <vertAlign val="subscript"/>
        <sz val="12"/>
        <rFont val="Verdana"/>
        <family val="0"/>
      </rPr>
      <t>rep</t>
    </r>
    <r>
      <rPr>
        <sz val="12"/>
        <rFont val="Verdana"/>
        <family val="0"/>
      </rPr>
      <t>.</t>
    </r>
    <r>
      <rPr>
        <sz val="11"/>
        <rFont val="Verdana"/>
        <family val="0"/>
      </rPr>
      <t xml:space="preserve"> Furthermore,</t>
    </r>
  </si>
  <si>
    <r>
      <t xml:space="preserve">Doros, G., &amp; Geier, A. B. (2005). Comment on "An Alternative to Null-Hypothesis Significance Tests". </t>
    </r>
    <r>
      <rPr>
        <i/>
        <sz val="10"/>
        <rFont val="Verdana"/>
        <family val="0"/>
      </rPr>
      <t>Psychological Science, 16,</t>
    </r>
    <r>
      <rPr>
        <sz val="10"/>
        <rFont val="Verdana"/>
        <family val="0"/>
      </rPr>
      <t xml:space="preserve"> 1005-1006.</t>
    </r>
  </si>
  <si>
    <r>
      <t xml:space="preserve">Macdonald, R. R. (2005). Why Replication Probabilities Depend on Prior Probability Distributions. A Rejoinder to Killeen (2005). </t>
    </r>
    <r>
      <rPr>
        <i/>
        <sz val="10"/>
        <rFont val="Verdana"/>
        <family val="0"/>
      </rPr>
      <t>Psychological Science, 16,</t>
    </r>
    <r>
      <rPr>
        <sz val="10"/>
        <rFont val="Verdana"/>
        <family val="0"/>
      </rPr>
      <t xml:space="preserve"> 1007-1008.</t>
    </r>
  </si>
  <si>
    <r>
      <t xml:space="preserve">Killeen, P. R. (2005). Replicability, confidence, and priors. </t>
    </r>
    <r>
      <rPr>
        <i/>
        <sz val="10"/>
        <rFont val="Verdana"/>
        <family val="0"/>
      </rPr>
      <t>Psychological Science, 16</t>
    </r>
    <r>
      <rPr>
        <sz val="10"/>
        <rFont val="Verdana"/>
        <family val="0"/>
      </rPr>
      <t>, 1009-1012.</t>
    </r>
  </si>
  <si>
    <r>
      <t xml:space="preserve">Wagenmakers, E.-J., &amp; Grünwald, P. (2006). A Bayesian Perspective on Hypothesis Testing: A Comment on Killeen (2005). </t>
    </r>
    <r>
      <rPr>
        <i/>
        <sz val="10"/>
        <rFont val="Verdana"/>
        <family val="0"/>
      </rPr>
      <t>Psychological Science, 17,</t>
    </r>
    <r>
      <rPr>
        <sz val="10"/>
        <rFont val="Verdana"/>
        <family val="0"/>
      </rPr>
      <t xml:space="preserve"> 641-642.</t>
    </r>
  </si>
  <si>
    <r>
      <t xml:space="preserve">Killeen, P. R. (2006). The problem with Bayes. </t>
    </r>
    <r>
      <rPr>
        <i/>
        <sz val="10"/>
        <rFont val="Verdana"/>
        <family val="0"/>
      </rPr>
      <t xml:space="preserve">Psychological Science, 17, </t>
    </r>
    <r>
      <rPr>
        <sz val="10"/>
        <rFont val="Verdana"/>
        <family val="0"/>
      </rPr>
      <t>643-644.</t>
    </r>
  </si>
  <si>
    <r>
      <t xml:space="preserve">This calculator now takes 2-tailed </t>
    </r>
    <r>
      <rPr>
        <i/>
        <sz val="11"/>
        <rFont val="Verdana"/>
        <family val="0"/>
      </rPr>
      <t>p'</t>
    </r>
    <r>
      <rPr>
        <sz val="11"/>
        <rFont val="Verdana"/>
        <family val="0"/>
      </rPr>
      <t xml:space="preserve">s as input. If your </t>
    </r>
    <r>
      <rPr>
        <i/>
        <sz val="11"/>
        <rFont val="Verdana"/>
        <family val="0"/>
      </rPr>
      <t>p</t>
    </r>
    <r>
      <rPr>
        <sz val="11"/>
        <rFont val="Verdana"/>
        <family val="0"/>
      </rPr>
      <t xml:space="preserve"> has not been halved for splitting into the tails, please double it for input.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</si>
</sst>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00000000"/>
    <numFmt numFmtId="168" formatCode="0.0"/>
    <numFmt numFmtId="169" formatCode="0.000000000000000000"/>
    <numFmt numFmtId="170" formatCode="0.000000"/>
    <numFmt numFmtId="171" formatCode="0.0000000"/>
    <numFmt numFmtId="172" formatCode="0.00000000"/>
    <numFmt numFmtId="173" formatCode="0.0000000000"/>
    <numFmt numFmtId="174" formatCode="0.000000000"/>
    <numFmt numFmtId="175" formatCode="dd\-mmm\-yy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2"/>
      <color indexed="16"/>
      <name val="Verdana"/>
      <family val="0"/>
    </font>
    <font>
      <b/>
      <i/>
      <sz val="12"/>
      <name val="Verdana"/>
      <family val="0"/>
    </font>
    <font>
      <u val="single"/>
      <sz val="10"/>
      <name val="Verdana"/>
      <family val="0"/>
    </font>
    <font>
      <sz val="12"/>
      <name val="Times New Roman"/>
      <family val="0"/>
    </font>
    <font>
      <sz val="10"/>
      <name val="Symbol"/>
      <family val="0"/>
    </font>
    <font>
      <sz val="11"/>
      <name val="Verdana"/>
      <family val="0"/>
    </font>
    <font>
      <b/>
      <sz val="11"/>
      <name val="Verdana"/>
      <family val="0"/>
    </font>
    <font>
      <i/>
      <u val="single"/>
      <sz val="14"/>
      <name val="Verdana"/>
      <family val="0"/>
    </font>
    <font>
      <b/>
      <i/>
      <sz val="14"/>
      <name val="Verdana"/>
      <family val="0"/>
    </font>
    <font>
      <b/>
      <i/>
      <vertAlign val="subscript"/>
      <sz val="14"/>
      <name val="Verdana"/>
      <family val="0"/>
    </font>
    <font>
      <b/>
      <sz val="9"/>
      <name val="Verdana"/>
      <family val="0"/>
    </font>
    <font>
      <sz val="11"/>
      <name val="Symbol"/>
      <family val="0"/>
    </font>
    <font>
      <vertAlign val="superscript"/>
      <sz val="11"/>
      <name val="Verdana"/>
      <family val="0"/>
    </font>
    <font>
      <i/>
      <vertAlign val="subscript"/>
      <sz val="11"/>
      <name val="Verdana"/>
      <family val="0"/>
    </font>
    <font>
      <i/>
      <sz val="11"/>
      <name val="Verdana"/>
      <family val="0"/>
    </font>
    <font>
      <i/>
      <vertAlign val="superscript"/>
      <sz val="10"/>
      <name val="Verdana"/>
      <family val="0"/>
    </font>
    <font>
      <i/>
      <sz val="12"/>
      <name val="Verdana"/>
      <family val="0"/>
    </font>
    <font>
      <vertAlign val="superscript"/>
      <sz val="10"/>
      <name val="Verdana"/>
      <family val="0"/>
    </font>
    <font>
      <vertAlign val="superscript"/>
      <sz val="12"/>
      <name val="Verdana"/>
      <family val="0"/>
    </font>
    <font>
      <b/>
      <i/>
      <sz val="11"/>
      <name val="Verdana"/>
      <family val="0"/>
    </font>
    <font>
      <b/>
      <vertAlign val="superscript"/>
      <sz val="12"/>
      <name val="Verdana"/>
      <family val="0"/>
    </font>
    <font>
      <i/>
      <vertAlign val="superscript"/>
      <sz val="12"/>
      <name val="Symbol"/>
      <family val="0"/>
    </font>
    <font>
      <u val="single"/>
      <sz val="12"/>
      <name val="Verdana"/>
      <family val="0"/>
    </font>
    <font>
      <b/>
      <sz val="11"/>
      <name val="Symbol"/>
      <family val="0"/>
    </font>
    <font>
      <b/>
      <i/>
      <vertAlign val="subscript"/>
      <sz val="12"/>
      <name val="Verdana"/>
      <family val="0"/>
    </font>
    <font>
      <i/>
      <vertAlign val="subscript"/>
      <sz val="10"/>
      <name val="Verdana"/>
      <family val="0"/>
    </font>
    <font>
      <vertAlign val="subscript"/>
      <sz val="12"/>
      <name val="Verdana"/>
      <family val="0"/>
    </font>
    <font>
      <vertAlign val="superscript"/>
      <sz val="18"/>
      <name val="Symbol"/>
      <family val="0"/>
    </font>
    <font>
      <i/>
      <vertAlign val="superscript"/>
      <sz val="18"/>
      <name val="Symbol"/>
      <family val="0"/>
    </font>
    <font>
      <sz val="12"/>
      <name val="Symbol"/>
      <family val="0"/>
    </font>
    <font>
      <vertAlign val="superscript"/>
      <sz val="14"/>
      <name val="Verdana"/>
      <family val="0"/>
    </font>
    <font>
      <b/>
      <i/>
      <vertAlign val="superscript"/>
      <sz val="14"/>
      <name val="Verdana"/>
      <family val="0"/>
    </font>
    <font>
      <i/>
      <sz val="9"/>
      <name val="Verdana"/>
      <family val="0"/>
    </font>
    <font>
      <vertAlign val="subscript"/>
      <sz val="10"/>
      <name val="Verdana"/>
      <family val="0"/>
    </font>
    <font>
      <sz val="8.75"/>
      <name val="Verdana"/>
      <family val="0"/>
    </font>
    <font>
      <vertAlign val="subscript"/>
      <sz val="11"/>
      <name val="Verdana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20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66" fontId="7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6" fontId="1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5" fillId="0" borderId="4" xfId="0" applyFont="1" applyBorder="1" applyAlignment="1">
      <alignment/>
    </xf>
    <xf numFmtId="166" fontId="16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166" fontId="0" fillId="0" borderId="1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9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 horizontal="right"/>
    </xf>
    <xf numFmtId="166" fontId="16" fillId="0" borderId="0" xfId="0" applyNumberFormat="1" applyFont="1" applyAlignment="1">
      <alignment horizontal="center" vertical="center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 quotePrefix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29" fillId="0" borderId="0" xfId="0" applyFont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165" fontId="8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8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4" xfId="0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32" fillId="0" borderId="0" xfId="0" applyFont="1" applyAlignment="1">
      <alignment/>
    </xf>
    <xf numFmtId="0" fontId="0" fillId="0" borderId="12" xfId="0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164" fontId="28" fillId="0" borderId="16" xfId="0" applyNumberFormat="1" applyFont="1" applyBorder="1" applyAlignment="1" quotePrefix="1">
      <alignment/>
    </xf>
    <xf numFmtId="0" fontId="28" fillId="0" borderId="6" xfId="0" applyFont="1" applyBorder="1" applyAlignment="1">
      <alignment/>
    </xf>
    <xf numFmtId="0" fontId="29" fillId="0" borderId="17" xfId="0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164" fontId="40" fillId="0" borderId="0" xfId="0" applyNumberFormat="1" applyFont="1" applyAlignment="1" quotePrefix="1">
      <alignment horizontal="right"/>
    </xf>
    <xf numFmtId="0" fontId="0" fillId="0" borderId="13" xfId="0" applyBorder="1" applyAlignment="1" applyProtection="1">
      <alignment/>
      <protection/>
    </xf>
    <xf numFmtId="164" fontId="8" fillId="0" borderId="19" xfId="0" applyNumberFormat="1" applyFont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15" fillId="0" borderId="0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66" fontId="0" fillId="0" borderId="0" xfId="0" applyNumberFormat="1" applyAlignment="1">
      <alignment/>
    </xf>
    <xf numFmtId="0" fontId="24" fillId="0" borderId="0" xfId="0" applyFont="1" applyAlignment="1">
      <alignment/>
    </xf>
    <xf numFmtId="164" fontId="0" fillId="0" borderId="0" xfId="0" applyNumberFormat="1" applyBorder="1" applyAlignment="1" applyProtection="1">
      <alignment/>
      <protection locked="0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 applyProtection="1">
      <alignment/>
      <protection/>
    </xf>
    <xf numFmtId="164" fontId="2" fillId="0" borderId="6" xfId="0" applyNumberFormat="1" applyFont="1" applyBorder="1" applyAlignment="1">
      <alignment/>
    </xf>
    <xf numFmtId="164" fontId="0" fillId="0" borderId="3" xfId="0" applyNumberFormat="1" applyBorder="1" applyAlignment="1" applyProtection="1">
      <alignment/>
      <protection/>
    </xf>
    <xf numFmtId="164" fontId="7" fillId="0" borderId="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165" fontId="0" fillId="0" borderId="0" xfId="0" applyNumberFormat="1" applyBorder="1" applyAlignment="1">
      <alignment/>
    </xf>
    <xf numFmtId="0" fontId="16" fillId="0" borderId="1" xfId="0" applyFont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164" fontId="0" fillId="0" borderId="6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11" fillId="0" borderId="4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 quotePrefix="1">
      <alignment/>
    </xf>
    <xf numFmtId="0" fontId="15" fillId="0" borderId="0" xfId="0" applyFont="1" applyAlignment="1">
      <alignment/>
    </xf>
    <xf numFmtId="0" fontId="0" fillId="2" borderId="0" xfId="0" applyFill="1" applyBorder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26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8" fontId="15" fillId="0" borderId="0" xfId="0" applyNumberFormat="1" applyFont="1" applyAlignment="1">
      <alignment horizontal="left"/>
    </xf>
    <xf numFmtId="0" fontId="9" fillId="3" borderId="10" xfId="0" applyFont="1" applyFill="1" applyBorder="1" applyAlignment="1" applyProtection="1">
      <alignment horizontal="center"/>
      <protection locked="0"/>
    </xf>
    <xf numFmtId="2" fontId="9" fillId="4" borderId="4" xfId="0" applyNumberFormat="1" applyFont="1" applyFill="1" applyBorder="1" applyAlignment="1" applyProtection="1">
      <alignment horizontal="center"/>
      <protection/>
    </xf>
    <xf numFmtId="2" fontId="16" fillId="4" borderId="4" xfId="0" applyNumberFormat="1" applyFont="1" applyFill="1" applyBorder="1" applyAlignment="1" applyProtection="1">
      <alignment horizontal="center"/>
      <protection/>
    </xf>
    <xf numFmtId="2" fontId="16" fillId="4" borderId="8" xfId="0" applyNumberFormat="1" applyFont="1" applyFill="1" applyBorder="1" applyAlignment="1" applyProtection="1">
      <alignment horizontal="center"/>
      <protection/>
    </xf>
    <xf numFmtId="2" fontId="16" fillId="4" borderId="9" xfId="0" applyNumberFormat="1" applyFont="1" applyFill="1" applyBorder="1" applyAlignment="1" applyProtection="1">
      <alignment horizontal="center"/>
      <protection/>
    </xf>
    <xf numFmtId="2" fontId="16" fillId="4" borderId="20" xfId="0" applyNumberFormat="1" applyFont="1" applyFill="1" applyBorder="1" applyAlignment="1" applyProtection="1">
      <alignment horizontal="center"/>
      <protection/>
    </xf>
    <xf numFmtId="166" fontId="16" fillId="4" borderId="21" xfId="0" applyNumberFormat="1" applyFont="1" applyFill="1" applyBorder="1" applyAlignment="1" applyProtection="1">
      <alignment horizontal="center"/>
      <protection/>
    </xf>
    <xf numFmtId="0" fontId="8" fillId="4" borderId="22" xfId="0" applyFont="1" applyFill="1" applyBorder="1" applyAlignment="1" applyProtection="1">
      <alignment horizontal="center"/>
      <protection/>
    </xf>
    <xf numFmtId="2" fontId="16" fillId="4" borderId="23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 locked="0"/>
    </xf>
    <xf numFmtId="0" fontId="9" fillId="3" borderId="2" xfId="0" applyFont="1" applyFill="1" applyBorder="1" applyAlignment="1" applyProtection="1">
      <alignment/>
      <protection locked="0"/>
    </xf>
    <xf numFmtId="0" fontId="9" fillId="3" borderId="3" xfId="0" applyFont="1" applyFill="1" applyBorder="1" applyAlignment="1" applyProtection="1">
      <alignment/>
      <protection locked="0"/>
    </xf>
    <xf numFmtId="0" fontId="9" fillId="3" borderId="24" xfId="0" applyFont="1" applyFill="1" applyBorder="1" applyAlignment="1" applyProtection="1">
      <alignment/>
      <protection locked="0"/>
    </xf>
    <xf numFmtId="0" fontId="9" fillId="3" borderId="25" xfId="0" applyFont="1" applyFill="1" applyBorder="1" applyAlignment="1" applyProtection="1">
      <alignment/>
      <protection locked="0"/>
    </xf>
    <xf numFmtId="0" fontId="9" fillId="3" borderId="7" xfId="0" applyFont="1" applyFill="1" applyBorder="1" applyAlignment="1" applyProtection="1">
      <alignment/>
      <protection locked="0"/>
    </xf>
    <xf numFmtId="166" fontId="0" fillId="3" borderId="3" xfId="0" applyNumberForma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66" fontId="8" fillId="4" borderId="0" xfId="0" applyNumberFormat="1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 vertical="center"/>
    </xf>
    <xf numFmtId="165" fontId="9" fillId="4" borderId="10" xfId="0" applyNumberFormat="1" applyFont="1" applyFill="1" applyBorder="1" applyAlignment="1">
      <alignment/>
    </xf>
    <xf numFmtId="166" fontId="1" fillId="4" borderId="0" xfId="0" applyNumberFormat="1" applyFont="1" applyFill="1" applyAlignment="1">
      <alignment horizontal="center"/>
    </xf>
    <xf numFmtId="166" fontId="16" fillId="4" borderId="20" xfId="0" applyNumberFormat="1" applyFont="1" applyFill="1" applyBorder="1" applyAlignment="1" applyProtection="1">
      <alignment horizontal="center"/>
      <protection/>
    </xf>
    <xf numFmtId="165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64" fontId="0" fillId="3" borderId="0" xfId="0" applyNumberFormat="1" applyFill="1" applyAlignment="1" applyProtection="1">
      <alignment/>
      <protection locked="0"/>
    </xf>
    <xf numFmtId="0" fontId="9" fillId="3" borderId="10" xfId="0" applyFont="1" applyFill="1" applyBorder="1" applyAlignment="1" applyProtection="1">
      <alignment/>
      <protection locked="0"/>
    </xf>
    <xf numFmtId="2" fontId="9" fillId="4" borderId="10" xfId="0" applyNumberFormat="1" applyFont="1" applyFill="1" applyBorder="1" applyAlignment="1" applyProtection="1">
      <alignment horizontal="center"/>
      <protection locked="0"/>
    </xf>
    <xf numFmtId="0" fontId="9" fillId="5" borderId="26" xfId="0" applyFont="1" applyFill="1" applyBorder="1" applyAlignment="1" applyProtection="1">
      <alignment horizontal="center"/>
      <protection locked="0"/>
    </xf>
    <xf numFmtId="0" fontId="9" fillId="5" borderId="26" xfId="0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horizontal="center"/>
    </xf>
    <xf numFmtId="166" fontId="9" fillId="4" borderId="10" xfId="0" applyNumberFormat="1" applyFont="1" applyFill="1" applyBorder="1" applyAlignment="1" applyProtection="1">
      <alignment horizontal="center"/>
      <protection locked="0"/>
    </xf>
    <xf numFmtId="2" fontId="9" fillId="4" borderId="10" xfId="0" applyNumberFormat="1" applyFont="1" applyFill="1" applyBorder="1" applyAlignment="1">
      <alignment horizontal="center"/>
    </xf>
    <xf numFmtId="2" fontId="9" fillId="4" borderId="27" xfId="0" applyNumberFormat="1" applyFont="1" applyFill="1" applyBorder="1" applyAlignment="1">
      <alignment horizontal="center"/>
    </xf>
    <xf numFmtId="166" fontId="9" fillId="4" borderId="28" xfId="0" applyNumberFormat="1" applyFont="1" applyFill="1" applyBorder="1" applyAlignment="1">
      <alignment horizontal="center"/>
    </xf>
    <xf numFmtId="166" fontId="9" fillId="4" borderId="10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 applyProtection="1">
      <alignment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166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6" fontId="15" fillId="3" borderId="10" xfId="0" applyNumberFormat="1" applyFont="1" applyFill="1" applyBorder="1" applyAlignment="1" applyProtection="1">
      <alignment/>
      <protection locked="0"/>
    </xf>
    <xf numFmtId="0" fontId="9" fillId="5" borderId="0" xfId="0" applyFont="1" applyFill="1" applyBorder="1" applyAlignment="1" applyProtection="1">
      <alignment horizontal="right"/>
      <protection locked="0"/>
    </xf>
    <xf numFmtId="0" fontId="15" fillId="5" borderId="0" xfId="0" applyFont="1" applyFill="1" applyBorder="1" applyAlignment="1" applyProtection="1">
      <alignment/>
      <protection locked="0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6" fontId="0" fillId="3" borderId="0" xfId="0" applyNumberFormat="1" applyFont="1" applyFill="1" applyBorder="1" applyAlignment="1" applyProtection="1">
      <alignment/>
      <protection locked="0"/>
    </xf>
    <xf numFmtId="2" fontId="0" fillId="3" borderId="0" xfId="0" applyNumberFormat="1" applyFont="1" applyFill="1" applyBorder="1" applyAlignment="1" applyProtection="1">
      <alignment/>
      <protection locked="0"/>
    </xf>
    <xf numFmtId="2" fontId="16" fillId="4" borderId="0" xfId="0" applyNumberFormat="1" applyFont="1" applyFill="1" applyBorder="1" applyAlignment="1" applyProtection="1">
      <alignment horizontal="center" vertical="center"/>
      <protection/>
    </xf>
    <xf numFmtId="2" fontId="16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29" xfId="0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15" fillId="0" borderId="3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8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5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6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9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Experimental vs. Control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'From data'!$B$1</c:f>
              <c:strCache>
                <c:ptCount val="1"/>
                <c:pt idx="0">
                  <c:v>Experimental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9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 = -0.036x + 0.398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'From data'!$A$2:$A$21</c:f>
              <c:numCache>
                <c:ptCount val="20"/>
                <c:pt idx="0">
                  <c:v>-0.734371496946551</c:v>
                </c:pt>
                <c:pt idx="1">
                  <c:v>-2.944507286883891</c:v>
                </c:pt>
                <c:pt idx="2">
                  <c:v>-1.4846409612800933</c:v>
                </c:pt>
                <c:pt idx="3">
                  <c:v>1.8020637071458618</c:v>
                </c:pt>
                <c:pt idx="4">
                  <c:v>-0.614113560004625</c:v>
                </c:pt>
                <c:pt idx="5">
                  <c:v>0.207372750082868</c:v>
                </c:pt>
                <c:pt idx="6">
                  <c:v>0.74739398062229</c:v>
                </c:pt>
                <c:pt idx="7">
                  <c:v>0.648190052743303</c:v>
                </c:pt>
                <c:pt idx="8">
                  <c:v>-1.3130875231581742</c:v>
                </c:pt>
                <c:pt idx="9">
                  <c:v>1.7958882381208239</c:v>
                </c:pt>
                <c:pt idx="10">
                  <c:v>-1.137818799179513</c:v>
                </c:pt>
                <c:pt idx="11">
                  <c:v>-1.19272272058879</c:v>
                </c:pt>
                <c:pt idx="12">
                  <c:v>-1.8079117580782618</c:v>
                </c:pt>
                <c:pt idx="13">
                  <c:v>-0.477916728414129</c:v>
                </c:pt>
                <c:pt idx="14">
                  <c:v>0.21738821690087</c:v>
                </c:pt>
                <c:pt idx="15">
                  <c:v>0.738988319426426</c:v>
                </c:pt>
                <c:pt idx="16">
                  <c:v>-0.807488049758831</c:v>
                </c:pt>
                <c:pt idx="17">
                  <c:v>-1.6254443835350678</c:v>
                </c:pt>
                <c:pt idx="18">
                  <c:v>1.287085069634486</c:v>
                </c:pt>
                <c:pt idx="19">
                  <c:v>1.083531060430687</c:v>
                </c:pt>
              </c:numCache>
            </c:numRef>
          </c:xVal>
          <c:yVal>
            <c:numRef>
              <c:f>'From data'!$B$2:$B$21</c:f>
              <c:numCache>
                <c:ptCount val="20"/>
                <c:pt idx="0">
                  <c:v>1.48421053760685</c:v>
                </c:pt>
                <c:pt idx="1">
                  <c:v>0.175361259758938</c:v>
                </c:pt>
                <c:pt idx="2">
                  <c:v>0.00541307978564873</c:v>
                </c:pt>
                <c:pt idx="3">
                  <c:v>-0.559687969397055</c:v>
                </c:pt>
                <c:pt idx="4">
                  <c:v>0.936469627200859</c:v>
                </c:pt>
                <c:pt idx="5">
                  <c:v>-0.827360138879158</c:v>
                </c:pt>
                <c:pt idx="6">
                  <c:v>2.004114088928327</c:v>
                </c:pt>
                <c:pt idx="7">
                  <c:v>0.434981069853529</c:v>
                </c:pt>
                <c:pt idx="8">
                  <c:v>-0.764906195248477</c:v>
                </c:pt>
                <c:pt idx="9">
                  <c:v>0.548740667151287</c:v>
                </c:pt>
                <c:pt idx="10">
                  <c:v>1.46633579409681</c:v>
                </c:pt>
                <c:pt idx="11">
                  <c:v>2.8</c:v>
                </c:pt>
                <c:pt idx="12">
                  <c:v>0.0457355273887515</c:v>
                </c:pt>
                <c:pt idx="13">
                  <c:v>-1.070282683789264</c:v>
                </c:pt>
                <c:pt idx="14">
                  <c:v>-0.348426970807486</c:v>
                </c:pt>
                <c:pt idx="15">
                  <c:v>0.926501565269427</c:v>
                </c:pt>
                <c:pt idx="16">
                  <c:v>0.550398221245268</c:v>
                </c:pt>
                <c:pt idx="17">
                  <c:v>-0.0916572897345759</c:v>
                </c:pt>
                <c:pt idx="18">
                  <c:v>-0.183453726852895</c:v>
                </c:pt>
                <c:pt idx="19">
                  <c:v>0.936365035310155</c:v>
                </c:pt>
              </c:numCache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7402102"/>
        <c:crosses val="autoZero"/>
        <c:crossBetween val="midCat"/>
        <c:dispUnits/>
      </c:val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Experimental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921626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14</xdr:row>
      <xdr:rowOff>123825</xdr:rowOff>
    </xdr:from>
    <xdr:to>
      <xdr:col>12</xdr:col>
      <xdr:colOff>790575</xdr:colOff>
      <xdr:row>45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714625"/>
          <a:ext cx="400050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7</xdr:row>
      <xdr:rowOff>123825</xdr:rowOff>
    </xdr:from>
    <xdr:to>
      <xdr:col>0</xdr:col>
      <xdr:colOff>781050</xdr:colOff>
      <xdr:row>10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66750" y="1857375"/>
          <a:ext cx="114300" cy="762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704850</xdr:colOff>
      <xdr:row>3</xdr:row>
      <xdr:rowOff>66675</xdr:rowOff>
    </xdr:from>
    <xdr:to>
      <xdr:col>0</xdr:col>
      <xdr:colOff>733425</xdr:colOff>
      <xdr:row>4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704850" y="809625"/>
          <a:ext cx="285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180975</xdr:rowOff>
    </xdr:from>
    <xdr:to>
      <xdr:col>3</xdr:col>
      <xdr:colOff>542925</xdr:colOff>
      <xdr:row>25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2762250" y="5876925"/>
          <a:ext cx="2286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27</xdr:row>
      <xdr:rowOff>209550</xdr:rowOff>
    </xdr:from>
    <xdr:to>
      <xdr:col>17</xdr:col>
      <xdr:colOff>142875</xdr:colOff>
      <xdr:row>44</xdr:row>
      <xdr:rowOff>114300</xdr:rowOff>
    </xdr:to>
    <xdr:graphicFrame>
      <xdr:nvGraphicFramePr>
        <xdr:cNvPr id="1" name="Chart 7"/>
        <xdr:cNvGraphicFramePr/>
      </xdr:nvGraphicFramePr>
      <xdr:xfrm>
        <a:off x="7943850" y="6896100"/>
        <a:ext cx="4381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15</xdr:row>
      <xdr:rowOff>142875</xdr:rowOff>
    </xdr:from>
    <xdr:to>
      <xdr:col>12</xdr:col>
      <xdr:colOff>295275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47975"/>
          <a:ext cx="42767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lleen@asu.edu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37">
      <selection activeCell="L3" sqref="L3"/>
    </sheetView>
  </sheetViews>
  <sheetFormatPr defaultColWidth="9.00390625" defaultRowHeight="12.75"/>
  <cols>
    <col min="1" max="16384" width="11.00390625" style="0" customWidth="1"/>
  </cols>
  <sheetData>
    <row r="1" spans="1:11" ht="18">
      <c r="A1" s="76" t="s">
        <v>11</v>
      </c>
      <c r="K1" s="8" t="s">
        <v>36</v>
      </c>
    </row>
    <row r="2" spans="1:2" s="124" customFormat="1" ht="14.25">
      <c r="A2" s="30" t="s">
        <v>89</v>
      </c>
      <c r="B2" s="139">
        <v>3</v>
      </c>
    </row>
    <row r="3" spans="2:12" s="124" customFormat="1" ht="14.25">
      <c r="B3" s="124" t="s">
        <v>166</v>
      </c>
      <c r="C3" s="100"/>
      <c r="L3" s="124" t="s">
        <v>22</v>
      </c>
    </row>
    <row r="4" s="124" customFormat="1" ht="14.25">
      <c r="C4" s="124" t="s">
        <v>167</v>
      </c>
    </row>
    <row r="5" s="124" customFormat="1" ht="14.25">
      <c r="D5" s="124" t="s">
        <v>165</v>
      </c>
    </row>
    <row r="6" s="124" customFormat="1" ht="14.25">
      <c r="B6" s="124" t="s">
        <v>110</v>
      </c>
    </row>
    <row r="7" s="124" customFormat="1" ht="15.75" customHeight="1">
      <c r="B7" s="124" t="s">
        <v>168</v>
      </c>
    </row>
    <row r="8" s="124" customFormat="1" ht="14.25">
      <c r="B8" s="124" t="s">
        <v>170</v>
      </c>
    </row>
    <row r="9" s="124" customFormat="1" ht="14.25">
      <c r="C9" s="124" t="s">
        <v>42</v>
      </c>
    </row>
    <row r="10" s="124" customFormat="1" ht="14.25">
      <c r="D10" s="124" t="s">
        <v>43</v>
      </c>
    </row>
    <row r="11" s="124" customFormat="1" ht="14.25">
      <c r="C11" s="124" t="s">
        <v>169</v>
      </c>
    </row>
    <row r="12" s="124" customFormat="1" ht="14.25">
      <c r="B12" s="124" t="s">
        <v>215</v>
      </c>
    </row>
    <row r="14" spans="3:7" ht="15">
      <c r="C14" s="128" t="s">
        <v>1</v>
      </c>
      <c r="D14" s="140">
        <v>0.05</v>
      </c>
      <c r="E14" s="129" t="s">
        <v>12</v>
      </c>
      <c r="F14" s="141">
        <f>MIN(0.99,NORMSDIST((NORMSINV(1-$D$14/2))/SQRT(2)))</f>
        <v>0.9171118635521479</v>
      </c>
      <c r="G14" t="s">
        <v>204</v>
      </c>
    </row>
    <row r="15" ht="12.75">
      <c r="H15" t="s">
        <v>3</v>
      </c>
    </row>
    <row r="16" ht="12.75">
      <c r="H16" t="s">
        <v>208</v>
      </c>
    </row>
    <row r="18" ht="18">
      <c r="B18" s="124" t="s">
        <v>209</v>
      </c>
    </row>
    <row r="19" ht="18">
      <c r="B19" s="124" t="s">
        <v>194</v>
      </c>
    </row>
    <row r="20" ht="14.25">
      <c r="B20" s="124" t="s">
        <v>206</v>
      </c>
    </row>
    <row r="21" ht="14.25">
      <c r="B21" s="124" t="s">
        <v>162</v>
      </c>
    </row>
    <row r="22" ht="17.25">
      <c r="B22" s="124" t="s">
        <v>207</v>
      </c>
    </row>
    <row r="23" ht="14.25">
      <c r="B23" s="124" t="s">
        <v>203</v>
      </c>
    </row>
    <row r="25" ht="14.25">
      <c r="B25" s="100" t="s">
        <v>195</v>
      </c>
    </row>
    <row r="26" ht="14.25">
      <c r="B26" s="124" t="s">
        <v>205</v>
      </c>
    </row>
    <row r="27" ht="14.25">
      <c r="B27" s="124" t="s">
        <v>196</v>
      </c>
    </row>
    <row r="29" ht="12.75">
      <c r="B29" t="s">
        <v>131</v>
      </c>
    </row>
    <row r="30" spans="1:6" ht="12.75">
      <c r="A30">
        <v>1</v>
      </c>
      <c r="B30" t="s">
        <v>137</v>
      </c>
      <c r="F30" s="6"/>
    </row>
    <row r="31" spans="1:2" ht="12.75">
      <c r="A31">
        <v>2</v>
      </c>
      <c r="B31" t="s">
        <v>29</v>
      </c>
    </row>
    <row r="32" spans="1:2" ht="12.75">
      <c r="A32">
        <v>3</v>
      </c>
      <c r="B32" s="7" t="s">
        <v>134</v>
      </c>
    </row>
    <row r="34" ht="12.75">
      <c r="B34" s="7" t="s">
        <v>135</v>
      </c>
    </row>
    <row r="35" spans="1:2" ht="12.75">
      <c r="A35">
        <v>1</v>
      </c>
      <c r="B35" t="s">
        <v>34</v>
      </c>
    </row>
    <row r="36" spans="1:2" ht="12.75">
      <c r="A36">
        <v>2</v>
      </c>
      <c r="B36" t="s">
        <v>35</v>
      </c>
    </row>
    <row r="37" spans="1:2" ht="12.75">
      <c r="A37">
        <v>3</v>
      </c>
      <c r="B37" s="7" t="s">
        <v>134</v>
      </c>
    </row>
    <row r="39" spans="1:2" ht="12.75">
      <c r="A39" t="s">
        <v>179</v>
      </c>
      <c r="B39" s="3" t="s">
        <v>67</v>
      </c>
    </row>
    <row r="40" spans="2:13" ht="15.75">
      <c r="B40" t="s">
        <v>0</v>
      </c>
      <c r="M40" s="11" t="s">
        <v>136</v>
      </c>
    </row>
    <row r="41" ht="12.75">
      <c r="B41" t="s">
        <v>132</v>
      </c>
    </row>
    <row r="42" ht="12.75">
      <c r="B42" t="s">
        <v>64</v>
      </c>
    </row>
    <row r="45" ht="12.75">
      <c r="B45" t="s">
        <v>66</v>
      </c>
    </row>
    <row r="46" ht="12.75">
      <c r="B46" t="s">
        <v>9</v>
      </c>
    </row>
    <row r="47" ht="12.75">
      <c r="B47" t="s">
        <v>65</v>
      </c>
    </row>
    <row r="48" spans="2:8" ht="17.25">
      <c r="B48" s="7" t="s">
        <v>10</v>
      </c>
      <c r="H48" s="100" t="s">
        <v>197</v>
      </c>
    </row>
    <row r="49" ht="12.75">
      <c r="B49" t="s">
        <v>198</v>
      </c>
    </row>
    <row r="51" ht="12.75">
      <c r="B51" t="s">
        <v>199</v>
      </c>
    </row>
    <row r="52" spans="10:12" ht="12.75">
      <c r="J52" s="183" t="s">
        <v>201</v>
      </c>
      <c r="K52" s="184" t="s">
        <v>202</v>
      </c>
      <c r="L52" s="182" t="s">
        <v>200</v>
      </c>
    </row>
    <row r="53" ht="12.75">
      <c r="A53" t="s">
        <v>21</v>
      </c>
    </row>
    <row r="54" ht="17.25">
      <c r="B54" s="136" t="s">
        <v>163</v>
      </c>
    </row>
    <row r="55" ht="12.75">
      <c r="B55" s="137" t="s">
        <v>164</v>
      </c>
    </row>
    <row r="56" spans="2:12" ht="12.75">
      <c r="B56" s="137" t="s">
        <v>193</v>
      </c>
      <c r="L56" t="s">
        <v>23</v>
      </c>
    </row>
    <row r="57" ht="14.25">
      <c r="B57" s="136" t="s">
        <v>129</v>
      </c>
    </row>
    <row r="58" ht="12.75">
      <c r="B58" s="138" t="s">
        <v>130</v>
      </c>
    </row>
    <row r="60" ht="12.75">
      <c r="A60" t="s">
        <v>171</v>
      </c>
    </row>
    <row r="61" ht="12.75">
      <c r="B61" t="s">
        <v>172</v>
      </c>
    </row>
    <row r="62" ht="12.75">
      <c r="B62" t="s">
        <v>210</v>
      </c>
    </row>
    <row r="63" ht="12.75">
      <c r="B63" t="s">
        <v>211</v>
      </c>
    </row>
    <row r="64" ht="12.75">
      <c r="B64" t="s">
        <v>212</v>
      </c>
    </row>
    <row r="65" ht="12.75">
      <c r="B65" t="s">
        <v>213</v>
      </c>
    </row>
    <row r="66" ht="12.75">
      <c r="B66" t="s">
        <v>214</v>
      </c>
    </row>
    <row r="68" spans="1:3" ht="12.75">
      <c r="A68" s="118" t="s">
        <v>190</v>
      </c>
      <c r="B68" s="118" t="s">
        <v>192</v>
      </c>
      <c r="C68" s="118" t="s">
        <v>191</v>
      </c>
    </row>
    <row r="69" spans="1:3" ht="12.75">
      <c r="A69">
        <v>2.5</v>
      </c>
      <c r="B69" s="120">
        <v>37437</v>
      </c>
      <c r="C69" t="s">
        <v>119</v>
      </c>
    </row>
    <row r="70" spans="1:3" ht="12.75">
      <c r="A70">
        <v>2.6</v>
      </c>
      <c r="B70" s="120">
        <v>37627</v>
      </c>
      <c r="C70" t="s">
        <v>182</v>
      </c>
    </row>
    <row r="71" spans="1:3" ht="14.25">
      <c r="A71">
        <v>2.7</v>
      </c>
      <c r="B71" s="120">
        <v>37839</v>
      </c>
      <c r="C71" t="s">
        <v>68</v>
      </c>
    </row>
    <row r="72" spans="1:3" ht="12.75">
      <c r="A72">
        <v>3</v>
      </c>
      <c r="B72" s="120">
        <v>38024</v>
      </c>
      <c r="C72" t="s">
        <v>6</v>
      </c>
    </row>
    <row r="73" spans="2:7" ht="12.75">
      <c r="B73" s="120"/>
      <c r="C73" t="s">
        <v>13</v>
      </c>
      <c r="G73" s="7" t="s">
        <v>14</v>
      </c>
    </row>
    <row r="74" spans="2:11" ht="12.75">
      <c r="B74" s="120"/>
      <c r="F74" t="s">
        <v>15</v>
      </c>
      <c r="G74" s="7" t="s">
        <v>16</v>
      </c>
      <c r="K74" t="s">
        <v>17</v>
      </c>
    </row>
  </sheetData>
  <sheetProtection sheet="1" objects="1" scenarios="1"/>
  <hyperlinks>
    <hyperlink ref="K1" r:id="rId1" display="killeen@asu.edu"/>
  </hyperlinks>
  <printOptions/>
  <pageMargins left="0.75" right="0.75" top="1" bottom="1" header="0.5" footer="0.5"/>
  <pageSetup orientation="portrait" paperSize="9"/>
  <drawing r:id="rId7"/>
  <legacyDrawing r:id="rId6"/>
  <oleObjects>
    <oleObject progId="Equation.3" shapeId="2138284" r:id="rId3"/>
    <oleObject progId="Equation.3" shapeId="2150608" r:id="rId4"/>
    <oleObject progId="Equation.3" shapeId="340180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7">
      <selection activeCell="F14" sqref="F14:G14"/>
    </sheetView>
  </sheetViews>
  <sheetFormatPr defaultColWidth="9.00390625" defaultRowHeight="19.5" customHeight="1"/>
  <cols>
    <col min="1" max="1" width="11.00390625" style="0" customWidth="1"/>
    <col min="2" max="2" width="12.875" style="0" customWidth="1"/>
    <col min="3" max="3" width="8.25390625" style="67" customWidth="1"/>
    <col min="4" max="4" width="8.00390625" style="72" customWidth="1"/>
    <col min="5" max="5" width="8.125" style="0" customWidth="1"/>
    <col min="6" max="7" width="8.75390625" style="0" customWidth="1"/>
    <col min="8" max="8" width="9.125" style="0" customWidth="1"/>
    <col min="10" max="18" width="11.00390625" style="0" customWidth="1"/>
    <col min="19" max="19" width="12.00390625" style="0" bestFit="1" customWidth="1"/>
    <col min="20" max="16384" width="11.00390625" style="0" customWidth="1"/>
  </cols>
  <sheetData>
    <row r="1" spans="1:9" ht="19.5" customHeight="1">
      <c r="A1" s="210" t="s">
        <v>184</v>
      </c>
      <c r="B1" s="211"/>
      <c r="C1" s="73" t="s">
        <v>185</v>
      </c>
      <c r="D1" s="68" t="s">
        <v>41</v>
      </c>
      <c r="E1" s="202" t="s">
        <v>111</v>
      </c>
      <c r="F1" s="203"/>
      <c r="G1" s="203"/>
      <c r="H1" s="203"/>
      <c r="I1" s="203"/>
    </row>
    <row r="2" spans="1:9" ht="19.5" customHeight="1">
      <c r="A2" s="16"/>
      <c r="B2" s="24" t="s">
        <v>30</v>
      </c>
      <c r="C2" s="180">
        <v>0</v>
      </c>
      <c r="D2" s="69"/>
      <c r="E2" t="s">
        <v>85</v>
      </c>
      <c r="F2" s="15"/>
      <c r="G2" s="10"/>
      <c r="H2" s="10"/>
      <c r="I2" s="10"/>
    </row>
    <row r="3" spans="1:5" ht="19.5" customHeight="1">
      <c r="A3" s="19" t="s">
        <v>38</v>
      </c>
      <c r="B3" s="131" t="s">
        <v>18</v>
      </c>
      <c r="C3" s="149">
        <v>0.05</v>
      </c>
      <c r="D3" s="142">
        <f>MIN(0.99,NORMSDIST(NORMSINV(1-$C$3/2)/SQRT(2)))</f>
        <v>0.9171118635521479</v>
      </c>
      <c r="E3" t="s">
        <v>173</v>
      </c>
    </row>
    <row r="4" spans="1:7" ht="19.5" customHeight="1">
      <c r="A4" s="212" t="s">
        <v>59</v>
      </c>
      <c r="B4" s="92" t="s">
        <v>77</v>
      </c>
      <c r="C4" s="150">
        <v>30</v>
      </c>
      <c r="D4" s="70"/>
      <c r="E4" s="27" t="s">
        <v>71</v>
      </c>
      <c r="F4" s="27" t="s">
        <v>72</v>
      </c>
      <c r="G4" s="29" t="s">
        <v>61</v>
      </c>
    </row>
    <row r="5" spans="1:9" ht="19.5" customHeight="1">
      <c r="A5" s="213"/>
      <c r="B5" s="81" t="s">
        <v>78</v>
      </c>
      <c r="C5" s="151">
        <v>30</v>
      </c>
      <c r="D5" s="70"/>
      <c r="E5" s="28">
        <f>n^2/(nc*ne*(n-4))</f>
        <v>0.07142857142857142</v>
      </c>
      <c r="F5" s="28">
        <f>SQRT(2*(SE2d+varlit))</f>
        <v>0.3779644730092272</v>
      </c>
      <c r="G5" s="30">
        <f>C5+C4</f>
        <v>60</v>
      </c>
      <c r="H5" s="12" t="s">
        <v>7</v>
      </c>
      <c r="I5" t="s">
        <v>174</v>
      </c>
    </row>
    <row r="6" spans="1:9" ht="19.5" customHeight="1">
      <c r="A6" s="58" t="s">
        <v>39</v>
      </c>
      <c r="B6" s="90" t="s">
        <v>76</v>
      </c>
      <c r="C6" s="152">
        <v>0.5</v>
      </c>
      <c r="D6" s="143">
        <f>MIN(0.99,1-TDIST(ES/SEr,n-2,1))</f>
        <v>0.9044655774479445</v>
      </c>
      <c r="E6" s="189" t="s">
        <v>79</v>
      </c>
      <c r="F6" s="190"/>
      <c r="G6" s="31">
        <f>ES/SQRT(ES^2+(n*n-2*n)/(ne*nc))</f>
        <v>0.24643202904507208</v>
      </c>
      <c r="H6" s="31">
        <f>TDIST(ES/SQRT(SE2d),n-2,2)</f>
        <v>0.06641652938480025</v>
      </c>
      <c r="I6" s="130">
        <f>rfromd^2</f>
        <v>0.06072874493927125</v>
      </c>
    </row>
    <row r="7" spans="1:9" ht="19.5" customHeight="1">
      <c r="A7" s="59" t="s">
        <v>54</v>
      </c>
      <c r="B7" s="91" t="s">
        <v>40</v>
      </c>
      <c r="C7" s="153">
        <v>0.25</v>
      </c>
      <c r="D7" s="144">
        <f>MIN(0.99,1-TDIST(dfromr/SEr,n-2,1))</f>
        <v>0.9077956509771063</v>
      </c>
      <c r="E7" s="189" t="s">
        <v>80</v>
      </c>
      <c r="F7" s="190"/>
      <c r="G7" s="31">
        <f>corr*SQRT((n*(n-2)/(ne*nc)/(1-corr*corr)))</f>
        <v>0.5077182070575939</v>
      </c>
      <c r="H7" s="31"/>
      <c r="I7" s="130">
        <f>corr^2</f>
        <v>0.0625</v>
      </c>
    </row>
    <row r="8" spans="1:8" s="16" customFormat="1" ht="19.5" customHeight="1">
      <c r="A8" s="213" t="s">
        <v>59</v>
      </c>
      <c r="B8" s="86" t="s">
        <v>49</v>
      </c>
      <c r="C8" s="151">
        <v>10.5</v>
      </c>
      <c r="D8" s="187">
        <f>MIN(0.99,1-TDIST(datad/SEr,n-2,1))</f>
        <v>0.9022490787557655</v>
      </c>
      <c r="E8" s="215" t="s">
        <v>60</v>
      </c>
      <c r="F8" s="190"/>
      <c r="G8" s="25">
        <f>SQRT(((nc-1)*SDC*SDC+(ne-1)*SDE*SDE)/(n-2))</f>
        <v>7.0710678118654755</v>
      </c>
      <c r="H8" s="9"/>
    </row>
    <row r="9" spans="1:7" ht="19.5" customHeight="1">
      <c r="A9" s="213"/>
      <c r="B9" s="86" t="s">
        <v>48</v>
      </c>
      <c r="C9" s="151">
        <v>14</v>
      </c>
      <c r="D9" s="188">
        <f>NORMSDIST(dfromr/SEr)</f>
        <v>0.9104119447153662</v>
      </c>
      <c r="E9" s="189" t="s">
        <v>175</v>
      </c>
      <c r="F9" s="189"/>
      <c r="G9" s="31">
        <f>(ME-MC)/pooledsd</f>
        <v>0.49497474683058323</v>
      </c>
    </row>
    <row r="10" spans="1:7" ht="19.5" customHeight="1">
      <c r="A10" s="213"/>
      <c r="B10" s="86" t="s">
        <v>50</v>
      </c>
      <c r="C10" s="151">
        <v>6</v>
      </c>
      <c r="D10" s="188">
        <f>NORMSDIST(dfromr/SEr)</f>
        <v>0.9104119447153662</v>
      </c>
      <c r="E10" s="13"/>
      <c r="F10" s="51" t="s">
        <v>176</v>
      </c>
      <c r="G10" s="50">
        <f>(NORMSINV(dprep))^2</f>
        <v>1.642374415149816</v>
      </c>
    </row>
    <row r="11" spans="1:5" ht="19.5" customHeight="1">
      <c r="A11" s="214"/>
      <c r="B11" s="87" t="s">
        <v>51</v>
      </c>
      <c r="C11" s="154">
        <v>8</v>
      </c>
      <c r="D11" s="188">
        <f>NORMSDIST(dfromr/SEr)</f>
        <v>0.9104119447153662</v>
      </c>
      <c r="E11" s="26"/>
    </row>
    <row r="12" ht="19.5" customHeight="1">
      <c r="D12" s="71"/>
    </row>
    <row r="13" spans="1:9" ht="19.5" customHeight="1">
      <c r="A13" s="102"/>
      <c r="B13" s="197" t="s">
        <v>90</v>
      </c>
      <c r="C13" s="198"/>
      <c r="D13" s="103"/>
      <c r="E13" s="14"/>
      <c r="F13" s="204" t="s">
        <v>81</v>
      </c>
      <c r="G13" s="205"/>
      <c r="H13" s="205"/>
      <c r="I13" s="206"/>
    </row>
    <row r="14" spans="1:9" ht="19.5" customHeight="1">
      <c r="A14" s="104" t="s">
        <v>181</v>
      </c>
      <c r="B14" s="45"/>
      <c r="C14" s="101"/>
      <c r="D14" s="105"/>
      <c r="E14" s="14"/>
      <c r="F14" s="193" t="s">
        <v>86</v>
      </c>
      <c r="G14" s="194"/>
      <c r="H14" s="185">
        <v>0.4</v>
      </c>
      <c r="I14" s="77"/>
    </row>
    <row r="15" spans="1:9" ht="19.5" customHeight="1">
      <c r="A15" s="104" t="s">
        <v>95</v>
      </c>
      <c r="B15" s="45"/>
      <c r="C15" s="175">
        <v>0.75</v>
      </c>
      <c r="D15" s="105"/>
      <c r="F15" s="193" t="s">
        <v>84</v>
      </c>
      <c r="G15" s="194"/>
      <c r="H15" s="185">
        <v>0.04</v>
      </c>
      <c r="I15" s="78"/>
    </row>
    <row r="16" spans="1:9" ht="19.5" customHeight="1">
      <c r="A16" s="43"/>
      <c r="B16" s="45" t="s">
        <v>96</v>
      </c>
      <c r="C16" s="45"/>
      <c r="D16" s="155">
        <v>0.9</v>
      </c>
      <c r="F16" s="193" t="s">
        <v>189</v>
      </c>
      <c r="G16" s="194"/>
      <c r="H16" s="186">
        <v>0.9</v>
      </c>
      <c r="I16" s="79"/>
    </row>
    <row r="17" spans="1:9" ht="19.5" customHeight="1">
      <c r="A17" s="106" t="s">
        <v>180</v>
      </c>
      <c r="B17" s="45"/>
      <c r="C17" s="101"/>
      <c r="D17" s="105"/>
      <c r="F17" s="191" t="s">
        <v>45</v>
      </c>
      <c r="G17" s="192"/>
      <c r="H17" s="192"/>
      <c r="I17" s="147">
        <f>2*(ROUNDUP((8*zdprep2/(pdelta^2-2*psigmadel^2*zdprep2)+4)/2,0))</f>
        <v>90</v>
      </c>
    </row>
    <row r="18" spans="1:4" ht="19.5" customHeight="1">
      <c r="A18" s="47"/>
      <c r="B18" s="16" t="s">
        <v>97</v>
      </c>
      <c r="C18" s="82"/>
      <c r="D18" s="145">
        <f>1-(NORMSDIST(NORMSINV($C$15)-NORMSINV($D$16)))</f>
        <v>0.7280950551055422</v>
      </c>
    </row>
    <row r="19" spans="1:17" ht="19.5" customHeight="1">
      <c r="A19" s="107"/>
      <c r="B19" s="23" t="s">
        <v>93</v>
      </c>
      <c r="C19" s="108"/>
      <c r="D19" s="146">
        <f>1-(NORMSDIST(NORMSINV($C$15)+NORMSINV($D$16)))</f>
        <v>0.025230143634529023</v>
      </c>
      <c r="M19" s="5"/>
      <c r="N19" s="5"/>
      <c r="O19" s="5"/>
      <c r="P19" s="5"/>
      <c r="Q19" s="5"/>
    </row>
    <row r="20" spans="13:17" ht="19.5" customHeight="1">
      <c r="M20" s="5"/>
      <c r="N20" s="5"/>
      <c r="O20" s="5"/>
      <c r="P20" s="5"/>
      <c r="Q20" s="5"/>
    </row>
    <row r="21" spans="1:17" ht="19.5" customHeight="1">
      <c r="A21" s="207" t="s">
        <v>75</v>
      </c>
      <c r="B21" s="208"/>
      <c r="C21" s="208"/>
      <c r="D21" s="209"/>
      <c r="E21" s="93" t="s">
        <v>112</v>
      </c>
      <c r="F21" s="119" t="s">
        <v>187</v>
      </c>
      <c r="M21" s="5"/>
      <c r="N21" s="5"/>
      <c r="O21" s="5"/>
      <c r="P21" s="5"/>
      <c r="Q21" s="5"/>
    </row>
    <row r="22" spans="1:12" ht="19.5" customHeight="1">
      <c r="A22" s="195" t="s">
        <v>94</v>
      </c>
      <c r="B22" s="196"/>
      <c r="C22" s="80"/>
      <c r="D22" s="83"/>
      <c r="F22" t="s">
        <v>92</v>
      </c>
      <c r="L22" s="2"/>
    </row>
    <row r="23" spans="1:17" ht="19.5" customHeight="1">
      <c r="A23" s="84"/>
      <c r="B23" s="81" t="s">
        <v>186</v>
      </c>
      <c r="C23" s="156">
        <v>0.5</v>
      </c>
      <c r="D23" s="83"/>
      <c r="G23" s="52"/>
      <c r="L23" s="2"/>
      <c r="M23" s="5"/>
      <c r="N23" s="5"/>
      <c r="O23" s="5"/>
      <c r="P23" s="5"/>
      <c r="Q23" s="5"/>
    </row>
    <row r="24" spans="1:12" ht="19.5" customHeight="1">
      <c r="A24" s="84"/>
      <c r="B24" s="81" t="s">
        <v>46</v>
      </c>
      <c r="C24" s="156">
        <v>30</v>
      </c>
      <c r="D24" s="94"/>
      <c r="E24" s="199" t="s">
        <v>147</v>
      </c>
      <c r="F24" s="200"/>
      <c r="G24" s="200"/>
      <c r="H24" s="200"/>
      <c r="I24" s="200"/>
      <c r="J24" s="200"/>
      <c r="K24" s="35"/>
      <c r="L24" s="35"/>
    </row>
    <row r="25" spans="2:12" ht="19.5" customHeight="1">
      <c r="B25" s="98" t="s">
        <v>146</v>
      </c>
      <c r="C25" s="181">
        <v>0.4</v>
      </c>
      <c r="D25" s="94"/>
      <c r="E25" s="201"/>
      <c r="F25" s="200"/>
      <c r="G25" s="200"/>
      <c r="H25" s="200"/>
      <c r="I25" s="200"/>
      <c r="J25" s="200"/>
      <c r="K25" s="35"/>
      <c r="L25" s="35"/>
    </row>
    <row r="26" spans="1:18" s="1" customFormat="1" ht="19.5" customHeight="1">
      <c r="A26" s="84"/>
      <c r="B26" s="16"/>
      <c r="C26" s="82"/>
      <c r="D26" s="94"/>
      <c r="E26" s="201"/>
      <c r="F26" s="200"/>
      <c r="G26" s="200"/>
      <c r="H26" s="200"/>
      <c r="I26" s="200"/>
      <c r="J26" s="200"/>
      <c r="K26" s="35"/>
      <c r="L26" s="35"/>
      <c r="M26" s="2"/>
      <c r="N26" s="2"/>
      <c r="O26" s="2"/>
      <c r="P26" s="2"/>
      <c r="Q26" s="2"/>
      <c r="R26" s="4"/>
    </row>
    <row r="27" spans="1:17" s="1" customFormat="1" ht="19.5" customHeight="1">
      <c r="A27" s="85"/>
      <c r="B27" s="95" t="s">
        <v>91</v>
      </c>
      <c r="C27" s="96"/>
      <c r="D27" s="148">
        <f>C23*(2*(4/(C24-4)+C2))^((C25-1)/2)</f>
        <v>0.7120902060836487</v>
      </c>
      <c r="E27" t="s">
        <v>87</v>
      </c>
      <c r="F27"/>
      <c r="G27"/>
      <c r="H27"/>
      <c r="I27"/>
      <c r="J27"/>
      <c r="K27"/>
      <c r="L27"/>
      <c r="M27" s="2"/>
      <c r="N27" s="2"/>
      <c r="O27" s="2"/>
      <c r="P27" s="2"/>
      <c r="Q27" s="4"/>
    </row>
    <row r="28" spans="8:18" s="1" customFormat="1" ht="19.5" customHeight="1">
      <c r="H28" s="2"/>
      <c r="I28" s="2"/>
      <c r="J28" s="2"/>
      <c r="K28" s="2"/>
      <c r="L28" s="2"/>
      <c r="M28" s="2"/>
      <c r="N28" s="2"/>
      <c r="O28" s="2"/>
      <c r="P28" s="2"/>
      <c r="Q28" s="2"/>
      <c r="R28" s="4"/>
    </row>
    <row r="29" spans="4:18" s="1" customFormat="1" ht="19.5" customHeight="1">
      <c r="D29" s="38"/>
      <c r="E29" s="22" t="s">
        <v>153</v>
      </c>
      <c r="F29" s="39"/>
      <c r="G29" s="17"/>
      <c r="H29" s="17"/>
      <c r="I29" s="17"/>
      <c r="J29" s="20"/>
      <c r="M29" s="2"/>
      <c r="N29" s="2"/>
      <c r="O29" s="2"/>
      <c r="P29" s="2"/>
      <c r="Q29" s="2"/>
      <c r="R29" s="4"/>
    </row>
    <row r="30" spans="4:18" s="1" customFormat="1" ht="19.5" customHeight="1">
      <c r="D30" s="47" t="s">
        <v>125</v>
      </c>
      <c r="E30" s="19"/>
      <c r="F30" s="132"/>
      <c r="G30" s="16"/>
      <c r="H30" s="16"/>
      <c r="I30" s="16"/>
      <c r="J30" s="21"/>
      <c r="M30" s="2"/>
      <c r="N30" s="2"/>
      <c r="O30" s="2"/>
      <c r="P30" s="2"/>
      <c r="Q30" s="2"/>
      <c r="R30" s="4"/>
    </row>
    <row r="31" spans="4:10" ht="19.5" customHeight="1">
      <c r="D31" s="40" t="s">
        <v>31</v>
      </c>
      <c r="E31" s="41"/>
      <c r="F31" s="42"/>
      <c r="G31" s="16"/>
      <c r="H31" s="16"/>
      <c r="I31" s="16"/>
      <c r="J31" s="21"/>
    </row>
    <row r="32" spans="4:17" ht="19.5" customHeight="1">
      <c r="D32" s="43"/>
      <c r="E32" s="16" t="s">
        <v>47</v>
      </c>
      <c r="F32" s="44"/>
      <c r="G32" s="16"/>
      <c r="H32" s="45"/>
      <c r="I32" s="16"/>
      <c r="J32" s="46"/>
      <c r="M32" s="2"/>
      <c r="N32" s="2"/>
      <c r="O32" s="2"/>
      <c r="P32" s="2"/>
      <c r="Q32" s="2"/>
    </row>
    <row r="33" spans="4:17" ht="19.5" customHeight="1">
      <c r="D33" s="43"/>
      <c r="E33" s="16" t="s">
        <v>154</v>
      </c>
      <c r="F33" s="16"/>
      <c r="G33" s="16"/>
      <c r="H33" s="45"/>
      <c r="I33" s="16"/>
      <c r="J33" s="46"/>
      <c r="M33" s="2"/>
      <c r="N33" s="2"/>
      <c r="O33" s="2"/>
      <c r="P33" s="2"/>
      <c r="Q33" s="2"/>
    </row>
    <row r="34" spans="4:17" ht="19.5" customHeight="1">
      <c r="D34" s="43"/>
      <c r="E34" s="16" t="s">
        <v>144</v>
      </c>
      <c r="F34" s="16"/>
      <c r="G34" s="16"/>
      <c r="H34" s="45"/>
      <c r="I34" s="16"/>
      <c r="J34" s="46"/>
      <c r="M34" s="2"/>
      <c r="N34" s="2"/>
      <c r="O34" s="2"/>
      <c r="P34" s="2"/>
      <c r="Q34" s="2"/>
    </row>
    <row r="35" spans="4:17" ht="19.5" customHeight="1">
      <c r="D35" s="43"/>
      <c r="E35" s="45"/>
      <c r="F35" s="16" t="s">
        <v>145</v>
      </c>
      <c r="G35" s="16"/>
      <c r="H35" s="45"/>
      <c r="I35" s="16"/>
      <c r="J35" s="46"/>
      <c r="M35" s="2"/>
      <c r="N35" s="2"/>
      <c r="O35" s="2"/>
      <c r="P35" s="2"/>
      <c r="Q35" s="2"/>
    </row>
    <row r="36" spans="4:17" ht="19.5" customHeight="1">
      <c r="D36" s="89" t="s">
        <v>114</v>
      </c>
      <c r="E36" s="16"/>
      <c r="F36" s="16"/>
      <c r="G36" s="16"/>
      <c r="H36" s="16"/>
      <c r="I36" s="16"/>
      <c r="J36" s="21"/>
      <c r="M36" s="2"/>
      <c r="N36" s="2"/>
      <c r="O36" s="2"/>
      <c r="P36" s="2"/>
      <c r="Q36" s="2"/>
    </row>
    <row r="37" spans="4:17" ht="19.5" customHeight="1">
      <c r="D37" s="88" t="s">
        <v>74</v>
      </c>
      <c r="E37" s="23"/>
      <c r="F37" s="55"/>
      <c r="G37" s="56"/>
      <c r="H37" s="23"/>
      <c r="I37" s="23"/>
      <c r="J37" s="53"/>
      <c r="M37" s="2"/>
      <c r="N37" s="2"/>
      <c r="O37" s="2"/>
      <c r="P37" s="2"/>
      <c r="Q37" s="2"/>
    </row>
    <row r="38" spans="13:17" ht="19.5" customHeight="1">
      <c r="M38" s="2"/>
      <c r="N38" s="2"/>
      <c r="O38" s="2"/>
      <c r="P38" s="2"/>
      <c r="Q38" s="2"/>
    </row>
    <row r="39" spans="7:17" ht="19.5" customHeigh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7:17" ht="19.5" customHeigh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7:17" ht="19.5" customHeight="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7:17" ht="19.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7:17" ht="19.5" customHeight="1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7:17" ht="19.5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7:17" ht="19.5" customHeigh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7:17" ht="19.5" customHeight="1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7:17" ht="19.5" customHeight="1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7:17" ht="19.5" customHeight="1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7:17" ht="19.5" customHeight="1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ht="19.5" customHeight="1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7:17" ht="19.5" customHeight="1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7:17" ht="19.5" customHeight="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7:17" ht="19.5" customHeight="1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7:17" ht="19.5" customHeight="1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7:17" ht="19.5" customHeigh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7:17" ht="19.5" customHeight="1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7:17" ht="19.5" customHeight="1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7:17" ht="19.5" customHeight="1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7:17" ht="19.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1" spans="7:17" ht="19.5" customHeight="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7:17" ht="19.5" customHeight="1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8" spans="7:17" ht="19.5" customHeight="1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</sheetData>
  <sheetProtection sheet="1" objects="1" scenarios="1"/>
  <mergeCells count="18">
    <mergeCell ref="A22:B22"/>
    <mergeCell ref="B13:C13"/>
    <mergeCell ref="E24:J26"/>
    <mergeCell ref="E1:I1"/>
    <mergeCell ref="F13:I13"/>
    <mergeCell ref="A21:D21"/>
    <mergeCell ref="A1:B1"/>
    <mergeCell ref="A4:A5"/>
    <mergeCell ref="A8:A11"/>
    <mergeCell ref="E8:F8"/>
    <mergeCell ref="D8:D11"/>
    <mergeCell ref="E6:F6"/>
    <mergeCell ref="F17:H17"/>
    <mergeCell ref="E7:F7"/>
    <mergeCell ref="F16:G16"/>
    <mergeCell ref="F14:G14"/>
    <mergeCell ref="F15:G15"/>
    <mergeCell ref="E9:F9"/>
  </mergeCells>
  <conditionalFormatting sqref="C2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  <drawing r:id="rId4"/>
  <legacyDrawing r:id="rId3"/>
  <oleObjects>
    <oleObject progId="Equation.3" shapeId="63666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1340"/>
  <sheetViews>
    <sheetView workbookViewId="0" topLeftCell="A10">
      <selection activeCell="L5" sqref="L5"/>
    </sheetView>
  </sheetViews>
  <sheetFormatPr defaultColWidth="9.00390625" defaultRowHeight="19.5" customHeight="1"/>
  <cols>
    <col min="1" max="1" width="10.75390625" style="67" customWidth="1"/>
    <col min="2" max="2" width="12.375" style="67" customWidth="1"/>
    <col min="3" max="3" width="10.75390625" style="72" customWidth="1"/>
    <col min="4" max="4" width="4.375" style="0" customWidth="1"/>
    <col min="5" max="5" width="11.00390625" style="0" customWidth="1"/>
    <col min="6" max="6" width="10.375" style="0" customWidth="1"/>
    <col min="7" max="7" width="9.125" style="0" customWidth="1"/>
    <col min="8" max="8" width="4.375" style="0" customWidth="1"/>
    <col min="9" max="9" width="8.125" style="0" customWidth="1"/>
    <col min="10" max="10" width="7.875" style="0" customWidth="1"/>
    <col min="11" max="11" width="8.625" style="0" customWidth="1"/>
    <col min="12" max="12" width="9.125" style="0" customWidth="1"/>
    <col min="14" max="22" width="11.00390625" style="0" customWidth="1"/>
    <col min="23" max="23" width="12.00390625" style="0" bestFit="1" customWidth="1"/>
    <col min="24" max="16384" width="11.00390625" style="0" customWidth="1"/>
  </cols>
  <sheetData>
    <row r="1" spans="1:13" ht="19.5" customHeight="1" thickBot="1">
      <c r="A1" s="66" t="s">
        <v>106</v>
      </c>
      <c r="B1" s="66" t="s">
        <v>107</v>
      </c>
      <c r="C1" s="74" t="s">
        <v>108</v>
      </c>
      <c r="E1" s="16"/>
      <c r="F1" s="24" t="s">
        <v>113</v>
      </c>
      <c r="G1" s="180">
        <v>0</v>
      </c>
      <c r="I1" s="32" t="s">
        <v>37</v>
      </c>
      <c r="J1" s="23"/>
      <c r="K1" s="23"/>
      <c r="L1" s="23"/>
      <c r="M1" s="10"/>
    </row>
    <row r="2" spans="1:12" ht="19.5" customHeight="1">
      <c r="A2" s="162">
        <v>-0.734371496946551</v>
      </c>
      <c r="B2" s="162">
        <v>1.48421053760685</v>
      </c>
      <c r="C2" s="75">
        <f>IF(ISNUMBER(A2),IF(ISNUMBER(B2),B2-A2,""),"")</f>
        <v>2.218582034553401</v>
      </c>
      <c r="H2" s="18"/>
      <c r="I2" t="s">
        <v>85</v>
      </c>
      <c r="J2" s="15"/>
      <c r="K2" s="10"/>
      <c r="L2" s="10"/>
    </row>
    <row r="3" spans="1:8" ht="19.5" customHeight="1">
      <c r="A3" s="162">
        <v>-2.944507286883891</v>
      </c>
      <c r="B3" s="162">
        <v>0.175361259758938</v>
      </c>
      <c r="C3" s="75">
        <f aca="true" t="shared" si="0" ref="C3:C67">IF(ISNUMBER(A3),IF(ISNUMBER(B3),B3-A3,""),"")</f>
        <v>3.119868546642829</v>
      </c>
      <c r="F3" s="217" t="s">
        <v>148</v>
      </c>
      <c r="G3" s="218"/>
      <c r="H3" s="33"/>
    </row>
    <row r="4" spans="1:12" ht="19.5" customHeight="1">
      <c r="A4" s="162">
        <v>-1.4846409612800933</v>
      </c>
      <c r="B4" s="162">
        <v>0.00541307978564873</v>
      </c>
      <c r="C4" s="75">
        <f t="shared" si="0"/>
        <v>1.490054041065742</v>
      </c>
      <c r="F4" s="63" t="s">
        <v>52</v>
      </c>
      <c r="G4" s="64">
        <f>COUNT(A:A)</f>
        <v>20</v>
      </c>
      <c r="H4" s="34"/>
      <c r="I4" s="27" t="s">
        <v>71</v>
      </c>
      <c r="J4" s="27" t="s">
        <v>72</v>
      </c>
      <c r="K4" s="29" t="s">
        <v>61</v>
      </c>
      <c r="L4" s="12" t="s">
        <v>100</v>
      </c>
    </row>
    <row r="5" spans="1:12" ht="19.5" customHeight="1">
      <c r="A5" s="162">
        <v>1.8020637071458618</v>
      </c>
      <c r="B5" s="162">
        <v>-0.559687969397055</v>
      </c>
      <c r="C5" s="75">
        <f t="shared" si="0"/>
        <v>-2.3617516765429167</v>
      </c>
      <c r="F5" s="63" t="s">
        <v>53</v>
      </c>
      <c r="G5" s="64">
        <f>COUNT(B:B)</f>
        <v>20</v>
      </c>
      <c r="H5" s="34"/>
      <c r="I5" s="28">
        <f>n^2/(nc*ne*(n-4))</f>
        <v>0.1111111111111111</v>
      </c>
      <c r="J5" s="28">
        <f>SQRT(2*(SE2d+varlit))</f>
        <v>0.4714045207910317</v>
      </c>
      <c r="K5" s="30">
        <f>G5+G4</f>
        <v>40</v>
      </c>
      <c r="L5" s="12" t="s">
        <v>73</v>
      </c>
    </row>
    <row r="6" spans="1:12" ht="19.5" customHeight="1">
      <c r="A6" s="162">
        <v>-0.614113560004625</v>
      </c>
      <c r="B6" s="162">
        <v>0.936469627200859</v>
      </c>
      <c r="C6" s="75">
        <f t="shared" si="0"/>
        <v>1.550583187205484</v>
      </c>
      <c r="F6" s="63" t="s">
        <v>49</v>
      </c>
      <c r="G6" s="65">
        <f>AVERAGE(A:A)</f>
        <v>-0.2806060936360156</v>
      </c>
      <c r="I6" s="215" t="s">
        <v>60</v>
      </c>
      <c r="J6" s="216"/>
      <c r="K6" s="25">
        <f>SQRT(((nc-1)*SDC*SDC+(ne-1)*SDE*SDE)/(n-2))</f>
        <v>1.1621251344847443</v>
      </c>
      <c r="L6" s="31">
        <f>TDIST(ES/SQRT(SE2d),n-2,2)</f>
        <v>0.07703437511237435</v>
      </c>
    </row>
    <row r="7" spans="1:12" ht="19.5" customHeight="1">
      <c r="A7" s="162">
        <v>0.207372750082868</v>
      </c>
      <c r="B7" s="162">
        <v>-0.827360138879158</v>
      </c>
      <c r="C7" s="75">
        <f t="shared" si="0"/>
        <v>-1.034732888962026</v>
      </c>
      <c r="F7" s="63" t="s">
        <v>48</v>
      </c>
      <c r="G7" s="65">
        <f>AVERAGE(B:B)</f>
        <v>0.423442574944347</v>
      </c>
      <c r="H7" s="49"/>
      <c r="L7" s="31"/>
    </row>
    <row r="8" spans="1:10" s="16" customFormat="1" ht="19.5" customHeight="1">
      <c r="A8" s="162">
        <v>0.74739398062229</v>
      </c>
      <c r="B8" s="162">
        <v>2.004114088928327</v>
      </c>
      <c r="C8" s="75">
        <f t="shared" si="0"/>
        <v>1.2567201083060369</v>
      </c>
      <c r="E8"/>
      <c r="F8" s="63" t="s">
        <v>50</v>
      </c>
      <c r="G8" s="65">
        <f>STDEV(A:A)</f>
        <v>1.3051877385059254</v>
      </c>
      <c r="H8" s="49"/>
      <c r="J8" s="1"/>
    </row>
    <row r="9" spans="1:12" ht="19.5" customHeight="1">
      <c r="A9" s="162">
        <v>0.648190052743303</v>
      </c>
      <c r="B9" s="162">
        <v>0.434981069853529</v>
      </c>
      <c r="C9" s="75">
        <f t="shared" si="0"/>
        <v>-0.21320898288977397</v>
      </c>
      <c r="F9" s="63" t="s">
        <v>51</v>
      </c>
      <c r="G9" s="65">
        <f>STDEV(B:B)</f>
        <v>0.9987765634295582</v>
      </c>
      <c r="H9" s="49"/>
      <c r="J9" s="99"/>
      <c r="K9" s="1"/>
      <c r="L9" s="1"/>
    </row>
    <row r="10" spans="1:10" ht="19.5" customHeight="1">
      <c r="A10" s="162">
        <v>-1.3130875231581742</v>
      </c>
      <c r="B10" s="162">
        <v>-0.764906195248477</v>
      </c>
      <c r="C10" s="75">
        <f t="shared" si="0"/>
        <v>0.5481813279096972</v>
      </c>
      <c r="F10" s="41" t="s">
        <v>186</v>
      </c>
      <c r="G10" s="157">
        <f>(ME-MC)/pooledsd</f>
        <v>0.6058286217968423</v>
      </c>
      <c r="J10">
        <f>20^2/(10*10*(20-4))</f>
        <v>0.25</v>
      </c>
    </row>
    <row r="11" spans="1:13" ht="19.5" customHeight="1">
      <c r="A11" s="162">
        <v>1.7958882381208239</v>
      </c>
      <c r="B11" s="162">
        <v>0.548740667151287</v>
      </c>
      <c r="C11" s="75">
        <f t="shared" si="0"/>
        <v>-1.247147570969537</v>
      </c>
      <c r="F11" s="41" t="s">
        <v>126</v>
      </c>
      <c r="G11" s="158">
        <f>MIN(0.99,1-TDIST(ES/SEr,n-2,1))</f>
        <v>0.896742170991215</v>
      </c>
      <c r="I11" t="s">
        <v>101</v>
      </c>
      <c r="L11" s="36"/>
      <c r="M11" s="37"/>
    </row>
    <row r="12" spans="1:11" ht="19.5" customHeight="1">
      <c r="A12" s="162">
        <v>-1.137818799179513</v>
      </c>
      <c r="B12" s="162">
        <v>1.46633579409681</v>
      </c>
      <c r="C12" s="75">
        <f t="shared" si="0"/>
        <v>2.604154593276323</v>
      </c>
      <c r="F12" s="41"/>
      <c r="G12" s="61"/>
      <c r="K12" s="2">
        <f>MIN(0.999,NORMSDIST(ddiff/J15))</f>
        <v>0.8188657677764587</v>
      </c>
    </row>
    <row r="13" spans="1:7" ht="19.5" customHeight="1">
      <c r="A13" s="162">
        <v>-1.19272272058879</v>
      </c>
      <c r="B13" s="162">
        <v>2.8</v>
      </c>
      <c r="C13" s="75">
        <f t="shared" si="0"/>
        <v>3.99272272058879</v>
      </c>
      <c r="F13" s="124"/>
      <c r="G13" s="57" t="s">
        <v>149</v>
      </c>
    </row>
    <row r="14" spans="1:14" ht="19.5" customHeight="1">
      <c r="A14" s="162">
        <v>-1.8079117580782618</v>
      </c>
      <c r="B14" s="162">
        <v>0.0457355273887515</v>
      </c>
      <c r="C14" s="75">
        <f t="shared" si="0"/>
        <v>1.8536472854670132</v>
      </c>
      <c r="F14" s="63" t="s">
        <v>150</v>
      </c>
      <c r="G14" s="159">
        <f>AVERAGE(C:C)</f>
        <v>0.7040486685803625</v>
      </c>
      <c r="I14" s="13" t="s">
        <v>128</v>
      </c>
      <c r="J14" s="13" t="s">
        <v>127</v>
      </c>
      <c r="K14" s="48" t="s">
        <v>151</v>
      </c>
      <c r="L14" s="29" t="s">
        <v>61</v>
      </c>
      <c r="N14" s="35"/>
    </row>
    <row r="15" spans="1:14" ht="19.5" customHeight="1">
      <c r="A15" s="162">
        <v>-0.477916728414129</v>
      </c>
      <c r="B15" s="162">
        <v>-1.070282683789264</v>
      </c>
      <c r="C15" s="75">
        <f t="shared" si="0"/>
        <v>-0.592365955375135</v>
      </c>
      <c r="F15" s="41" t="s">
        <v>133</v>
      </c>
      <c r="G15" s="157">
        <f>Mdiff/K15</f>
        <v>0.422572611759861</v>
      </c>
      <c r="I15" s="133">
        <f>2*(1-$G$19)/ndiff+ddiff^2/(2*ndiff-2)</f>
        <v>0.10756902898618906</v>
      </c>
      <c r="J15" s="133">
        <f>SQRT(2*($I$15+varlit))</f>
        <v>0.4638297726239424</v>
      </c>
      <c r="K15" s="25">
        <f>STDEV(C:C)</f>
        <v>1.6661010415423192</v>
      </c>
      <c r="L15" s="30">
        <f>COUNT(C:C)</f>
        <v>20</v>
      </c>
      <c r="M15" s="7"/>
      <c r="N15" s="35"/>
    </row>
    <row r="16" spans="1:13" ht="19.5" customHeight="1">
      <c r="A16" s="162">
        <v>0.21738821690087</v>
      </c>
      <c r="B16" s="162">
        <v>-0.348426970807486</v>
      </c>
      <c r="C16" s="75">
        <f t="shared" si="0"/>
        <v>-0.565815187708356</v>
      </c>
      <c r="F16" s="41" t="s">
        <v>126</v>
      </c>
      <c r="G16" s="158">
        <f>MIN(0.99,1-TDIST(ddiff/J15,ndiff-2,1))</f>
        <v>0.8128458414928199</v>
      </c>
      <c r="I16" t="s">
        <v>101</v>
      </c>
      <c r="M16" s="12"/>
    </row>
    <row r="17" spans="1:14" ht="19.5" customHeight="1">
      <c r="A17" s="162">
        <v>0.738988319426426</v>
      </c>
      <c r="B17" s="162">
        <v>0.926501565269427</v>
      </c>
      <c r="C17" s="75">
        <f t="shared" si="0"/>
        <v>0.187513245843001</v>
      </c>
      <c r="F17" s="41"/>
      <c r="G17" s="60"/>
      <c r="K17" s="31"/>
      <c r="M17" s="2"/>
      <c r="N17" s="2"/>
    </row>
    <row r="18" spans="1:12" ht="19.5" customHeight="1">
      <c r="A18" s="162">
        <v>-0.807488049758831</v>
      </c>
      <c r="B18" s="162">
        <v>0.550398221245268</v>
      </c>
      <c r="C18" s="75">
        <f t="shared" si="0"/>
        <v>1.357886271004099</v>
      </c>
      <c r="F18" s="3" t="s">
        <v>8</v>
      </c>
      <c r="K18" s="12" t="s">
        <v>103</v>
      </c>
      <c r="L18" s="12" t="s">
        <v>33</v>
      </c>
    </row>
    <row r="19" spans="1:21" ht="19.5" customHeight="1">
      <c r="A19" s="162">
        <v>-1.6254443835350678</v>
      </c>
      <c r="B19" s="162">
        <v>-0.0916572897345759</v>
      </c>
      <c r="C19" s="75">
        <f t="shared" si="0"/>
        <v>1.5337870938004918</v>
      </c>
      <c r="F19" s="109" t="s">
        <v>102</v>
      </c>
      <c r="G19" s="160">
        <f>CORREL(A2:A502,B2:B502)</f>
        <v>-0.028698812964640563</v>
      </c>
      <c r="K19" s="99">
        <f>$G$19/SQRT((1-$G$19^2)/(ndiff-2))</f>
        <v>-0.12180892413541725</v>
      </c>
      <c r="L19" s="99">
        <f>TDIST(ABS(K19),ndiff-2,2)</f>
        <v>0.9043999273844014</v>
      </c>
      <c r="P19" s="2"/>
      <c r="Q19" s="5"/>
      <c r="R19" s="5"/>
      <c r="S19" s="5"/>
      <c r="T19" s="5"/>
      <c r="U19" s="5"/>
    </row>
    <row r="20" spans="1:21" ht="19.5" customHeight="1">
      <c r="A20" s="162">
        <v>1.287085069634486</v>
      </c>
      <c r="B20" s="162">
        <v>-0.183453726852895</v>
      </c>
      <c r="C20" s="75">
        <f t="shared" si="0"/>
        <v>-1.470538796487381</v>
      </c>
      <c r="F20" s="62" t="s">
        <v>62</v>
      </c>
      <c r="G20" s="158">
        <f>MIN(0.99,(NORMSDIST(NORMSINV(1-$L$19/2)/SQRT(2))))</f>
        <v>0.5338403263193925</v>
      </c>
      <c r="I20" t="s">
        <v>109</v>
      </c>
      <c r="K20" s="52"/>
      <c r="P20" s="2"/>
      <c r="Q20" s="5"/>
      <c r="R20" s="5"/>
      <c r="S20" s="5"/>
      <c r="T20" s="5"/>
      <c r="U20" s="5"/>
    </row>
    <row r="21" spans="1:21" ht="19.5" customHeight="1">
      <c r="A21" s="162">
        <v>1.083531060430687</v>
      </c>
      <c r="B21" s="162">
        <v>0.936365035310155</v>
      </c>
      <c r="C21" s="75">
        <f t="shared" si="0"/>
        <v>-0.1471660251205319</v>
      </c>
      <c r="H21" s="14"/>
      <c r="O21" s="35"/>
      <c r="P21" s="35"/>
      <c r="Q21" s="5"/>
      <c r="R21" s="5"/>
      <c r="S21" s="5"/>
      <c r="T21" s="5"/>
      <c r="U21" s="5"/>
    </row>
    <row r="22" spans="1:16" ht="19.5" customHeight="1">
      <c r="A22" s="163"/>
      <c r="B22" s="163"/>
      <c r="C22" s="75">
        <f t="shared" si="0"/>
      </c>
      <c r="D22" s="102"/>
      <c r="E22" s="197" t="s">
        <v>90</v>
      </c>
      <c r="F22" s="198"/>
      <c r="G22" s="103"/>
      <c r="H22" s="14"/>
      <c r="I22" s="38"/>
      <c r="J22" s="17"/>
      <c r="K22" s="17"/>
      <c r="L22" s="111" t="s">
        <v>156</v>
      </c>
      <c r="M22" s="17"/>
      <c r="N22" s="17"/>
      <c r="O22" s="112"/>
      <c r="P22" s="35"/>
    </row>
    <row r="23" spans="1:15" ht="19.5" customHeight="1">
      <c r="A23" s="163"/>
      <c r="B23" s="163"/>
      <c r="C23" s="75">
        <f t="shared" si="0"/>
      </c>
      <c r="D23" s="104" t="s">
        <v>181</v>
      </c>
      <c r="E23" s="45"/>
      <c r="F23" s="101"/>
      <c r="G23" s="105"/>
      <c r="I23" s="113" t="s">
        <v>63</v>
      </c>
      <c r="J23" s="16"/>
      <c r="K23" s="16"/>
      <c r="L23" s="16"/>
      <c r="M23" s="16"/>
      <c r="N23" s="16"/>
      <c r="O23" s="21"/>
    </row>
    <row r="24" spans="1:16" ht="19.5" customHeight="1">
      <c r="A24" s="163"/>
      <c r="B24" s="163"/>
      <c r="C24" s="75">
        <f t="shared" si="0"/>
      </c>
      <c r="D24" s="104" t="s">
        <v>95</v>
      </c>
      <c r="E24" s="45"/>
      <c r="F24" s="175">
        <v>0.8</v>
      </c>
      <c r="G24" s="105"/>
      <c r="H24" s="1"/>
      <c r="I24" s="47"/>
      <c r="J24" s="16"/>
      <c r="K24" s="97" t="s">
        <v>152</v>
      </c>
      <c r="L24" s="176">
        <v>0.4</v>
      </c>
      <c r="M24" s="16"/>
      <c r="N24" s="16"/>
      <c r="O24" s="46"/>
      <c r="P24" s="2"/>
    </row>
    <row r="25" spans="1:22" s="1" customFormat="1" ht="19.5" customHeight="1">
      <c r="A25" s="164"/>
      <c r="B25" s="164"/>
      <c r="C25" s="75">
        <f t="shared" si="0"/>
      </c>
      <c r="D25" s="43"/>
      <c r="E25" s="45" t="s">
        <v>155</v>
      </c>
      <c r="F25" s="45"/>
      <c r="G25" s="179">
        <v>0.898</v>
      </c>
      <c r="I25" s="43"/>
      <c r="J25" s="45"/>
      <c r="K25" s="117" t="s">
        <v>186</v>
      </c>
      <c r="L25" s="177">
        <v>0.35</v>
      </c>
      <c r="M25" s="45"/>
      <c r="N25" s="45"/>
      <c r="O25" s="114"/>
      <c r="Q25" s="2"/>
      <c r="R25" s="2"/>
      <c r="S25" s="2"/>
      <c r="T25" s="2"/>
      <c r="U25" s="2"/>
      <c r="V25" s="4"/>
    </row>
    <row r="26" spans="1:21" s="1" customFormat="1" ht="19.5" customHeight="1">
      <c r="A26" s="164"/>
      <c r="B26" s="164"/>
      <c r="C26" s="75">
        <f t="shared" si="0"/>
      </c>
      <c r="D26" s="106" t="s">
        <v>180</v>
      </c>
      <c r="E26" s="45"/>
      <c r="F26" s="101"/>
      <c r="G26" s="105"/>
      <c r="I26" s="43"/>
      <c r="J26" s="45"/>
      <c r="K26" s="117" t="s">
        <v>46</v>
      </c>
      <c r="L26" s="178">
        <v>32</v>
      </c>
      <c r="M26" s="16" t="s">
        <v>88</v>
      </c>
      <c r="N26" s="110"/>
      <c r="O26" s="46"/>
      <c r="P26" s="2"/>
      <c r="Q26" s="2"/>
      <c r="R26" s="2"/>
      <c r="S26" s="2"/>
      <c r="T26" s="2"/>
      <c r="U26" s="4"/>
    </row>
    <row r="27" spans="1:22" s="1" customFormat="1" ht="19.5" customHeight="1">
      <c r="A27" s="164"/>
      <c r="B27" s="164"/>
      <c r="C27" s="75">
        <f t="shared" si="0"/>
      </c>
      <c r="D27" s="47"/>
      <c r="E27" s="16" t="s">
        <v>97</v>
      </c>
      <c r="F27" s="82"/>
      <c r="G27" s="145">
        <f>1-(NORMSDIST(NORMSINV($F$24)-NORMSINV($G$25)))</f>
        <v>0.6658987916302851</v>
      </c>
      <c r="I27" s="115"/>
      <c r="J27" s="55"/>
      <c r="K27" s="55"/>
      <c r="L27" s="148">
        <f>$L$25*(2*(4/($L$26-4)+varlit))^((gamma-1)/2)</f>
        <v>0.50966928012738</v>
      </c>
      <c r="M27" s="56" t="s">
        <v>157</v>
      </c>
      <c r="N27" s="56"/>
      <c r="O27" s="116"/>
      <c r="P27" s="2"/>
      <c r="Q27" s="2"/>
      <c r="R27" s="2"/>
      <c r="S27" s="2"/>
      <c r="T27" s="2"/>
      <c r="U27" s="2"/>
      <c r="V27" s="4"/>
    </row>
    <row r="28" spans="1:22" s="1" customFormat="1" ht="19.5" customHeight="1">
      <c r="A28" s="164"/>
      <c r="B28" s="164"/>
      <c r="C28" s="75">
        <f t="shared" si="0"/>
      </c>
      <c r="D28" s="107"/>
      <c r="E28" s="23" t="s">
        <v>93</v>
      </c>
      <c r="F28" s="108"/>
      <c r="G28" s="161">
        <f>1-(NORMSDIST(NORMSINV($F$24)+NORMSINV($G$25)))</f>
        <v>0.017349278649395394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</row>
    <row r="29" spans="1:3" ht="19.5" customHeight="1">
      <c r="A29" s="163"/>
      <c r="B29" s="163"/>
      <c r="C29" s="75">
        <f t="shared" si="0"/>
      </c>
    </row>
    <row r="30" spans="1:21" ht="19.5" customHeight="1">
      <c r="A30" s="163"/>
      <c r="B30" s="163"/>
      <c r="C30" s="75">
        <f t="shared" si="0"/>
      </c>
      <c r="D30" s="38"/>
      <c r="E30" s="22" t="s">
        <v>153</v>
      </c>
      <c r="F30" s="39"/>
      <c r="G30" s="17"/>
      <c r="H30" s="17"/>
      <c r="I30" s="17"/>
      <c r="J30" s="17"/>
      <c r="K30" s="20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163"/>
      <c r="B31" s="163"/>
      <c r="C31" s="75">
        <f t="shared" si="0"/>
      </c>
      <c r="D31" s="40" t="s">
        <v>31</v>
      </c>
      <c r="E31" s="41"/>
      <c r="F31" s="42"/>
      <c r="G31" s="16"/>
      <c r="H31" s="16"/>
      <c r="I31" s="16"/>
      <c r="J31" s="16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163"/>
      <c r="B32" s="163"/>
      <c r="C32" s="75">
        <f t="shared" si="0"/>
      </c>
      <c r="D32" s="43"/>
      <c r="E32" s="16" t="s">
        <v>47</v>
      </c>
      <c r="F32" s="44"/>
      <c r="G32" s="16"/>
      <c r="H32" s="45"/>
      <c r="I32" s="16"/>
      <c r="J32" s="110"/>
      <c r="K32" s="21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163"/>
      <c r="B33" s="163"/>
      <c r="C33" s="75">
        <f t="shared" si="0"/>
      </c>
      <c r="D33" s="43"/>
      <c r="E33" s="16" t="s">
        <v>154</v>
      </c>
      <c r="F33" s="16"/>
      <c r="G33" s="16"/>
      <c r="H33" s="45"/>
      <c r="I33" s="16"/>
      <c r="J33" s="110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163"/>
      <c r="B34" s="163"/>
      <c r="C34" s="75">
        <f t="shared" si="0"/>
      </c>
      <c r="D34" s="43"/>
      <c r="E34" s="16" t="s">
        <v>144</v>
      </c>
      <c r="F34" s="16"/>
      <c r="G34" s="16"/>
      <c r="H34" s="45"/>
      <c r="I34" s="16"/>
      <c r="J34" s="110"/>
      <c r="K34" s="21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163"/>
      <c r="B35" s="163"/>
      <c r="C35" s="75">
        <f t="shared" si="0"/>
      </c>
      <c r="D35" s="43"/>
      <c r="E35" s="45"/>
      <c r="F35" s="16" t="s">
        <v>145</v>
      </c>
      <c r="G35" s="16"/>
      <c r="H35" s="45"/>
      <c r="I35" s="16"/>
      <c r="J35" s="110"/>
      <c r="K35" s="21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163"/>
      <c r="B36" s="163"/>
      <c r="C36" s="75">
        <f t="shared" si="0"/>
      </c>
      <c r="D36" s="47" t="s">
        <v>188</v>
      </c>
      <c r="E36" s="16"/>
      <c r="F36" s="16"/>
      <c r="G36" s="16"/>
      <c r="H36" s="16"/>
      <c r="I36" s="16"/>
      <c r="J36" s="16"/>
      <c r="K36" s="21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163"/>
      <c r="B37" s="163"/>
      <c r="C37" s="75">
        <f t="shared" si="0"/>
      </c>
      <c r="D37" s="54" t="s">
        <v>32</v>
      </c>
      <c r="E37" s="16"/>
      <c r="F37" s="16"/>
      <c r="G37" s="16"/>
      <c r="H37" s="16"/>
      <c r="I37" s="16"/>
      <c r="J37" s="110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163"/>
      <c r="B38" s="163"/>
      <c r="C38" s="75"/>
      <c r="D38" s="88" t="s">
        <v>74</v>
      </c>
      <c r="E38" s="16"/>
      <c r="F38" s="16"/>
      <c r="G38" s="16"/>
      <c r="H38" s="16"/>
      <c r="I38" s="16"/>
      <c r="J38" s="110"/>
      <c r="K38" s="21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9.5" customHeight="1">
      <c r="A39" s="163"/>
      <c r="B39" s="163"/>
      <c r="C39" s="75">
        <f t="shared" si="0"/>
      </c>
      <c r="D39" s="88" t="s">
        <v>161</v>
      </c>
      <c r="E39" s="23"/>
      <c r="F39" s="55"/>
      <c r="G39" s="56"/>
      <c r="H39" s="23"/>
      <c r="I39" s="23"/>
      <c r="J39" s="23"/>
      <c r="K39" s="53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9.5" customHeight="1">
      <c r="A40" s="163"/>
      <c r="B40" s="163"/>
      <c r="C40" s="75">
        <f t="shared" si="0"/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9.5" customHeight="1">
      <c r="A41" s="163"/>
      <c r="B41" s="163"/>
      <c r="C41" s="75">
        <f t="shared" si="0"/>
      </c>
      <c r="P41" s="2"/>
      <c r="Q41" s="2"/>
      <c r="R41" s="2"/>
      <c r="S41" s="2"/>
      <c r="T41" s="2"/>
      <c r="U41" s="2"/>
    </row>
    <row r="42" spans="1:21" ht="19.5" customHeight="1">
      <c r="A42" s="163"/>
      <c r="B42" s="163"/>
      <c r="C42" s="75">
        <f t="shared" si="0"/>
      </c>
      <c r="P42" s="2"/>
      <c r="Q42" s="2"/>
      <c r="R42" s="2"/>
      <c r="S42" s="2"/>
      <c r="T42" s="2"/>
      <c r="U42" s="2"/>
    </row>
    <row r="43" spans="1:21" ht="19.5" customHeight="1">
      <c r="A43" s="163"/>
      <c r="B43" s="163"/>
      <c r="C43" s="75">
        <f t="shared" si="0"/>
      </c>
      <c r="P43" s="2"/>
      <c r="Q43" s="2"/>
      <c r="R43" s="2"/>
      <c r="S43" s="2"/>
      <c r="T43" s="2"/>
      <c r="U43" s="2"/>
    </row>
    <row r="44" spans="3:21" ht="19.5" customHeight="1">
      <c r="C44" s="75">
        <f t="shared" si="0"/>
      </c>
      <c r="P44" s="2"/>
      <c r="Q44" s="2"/>
      <c r="R44" s="2"/>
      <c r="S44" s="2"/>
      <c r="T44" s="2"/>
      <c r="U44" s="2"/>
    </row>
    <row r="45" spans="3:21" ht="19.5" customHeight="1">
      <c r="C45" s="75">
        <f t="shared" si="0"/>
      </c>
      <c r="P45" s="2"/>
      <c r="Q45" s="2"/>
      <c r="R45" s="2"/>
      <c r="S45" s="2"/>
      <c r="T45" s="2"/>
      <c r="U45" s="2"/>
    </row>
    <row r="46" spans="3:21" ht="19.5" customHeight="1">
      <c r="C46" s="75">
        <f t="shared" si="0"/>
      </c>
      <c r="P46" s="2"/>
      <c r="Q46" s="2"/>
      <c r="R46" s="2"/>
      <c r="S46" s="2"/>
      <c r="T46" s="2"/>
      <c r="U46" s="2"/>
    </row>
    <row r="47" spans="3:21" ht="19.5" customHeight="1">
      <c r="C47" s="75">
        <f t="shared" si="0"/>
      </c>
      <c r="P47" s="2"/>
      <c r="Q47" s="2"/>
      <c r="R47" s="2"/>
      <c r="S47" s="2"/>
      <c r="T47" s="2"/>
      <c r="U47" s="2"/>
    </row>
    <row r="48" spans="3:21" ht="19.5" customHeight="1">
      <c r="C48" s="75">
        <f t="shared" si="0"/>
      </c>
      <c r="P48" s="2"/>
      <c r="Q48" s="2"/>
      <c r="R48" s="2"/>
      <c r="S48" s="2"/>
      <c r="T48" s="2"/>
      <c r="U48" s="2"/>
    </row>
    <row r="49" spans="3:21" ht="19.5" customHeight="1">
      <c r="C49" s="75">
        <f t="shared" si="0"/>
      </c>
      <c r="P49" s="2"/>
      <c r="Q49" s="2"/>
      <c r="R49" s="2"/>
      <c r="S49" s="2"/>
      <c r="T49" s="2"/>
      <c r="U49" s="2"/>
    </row>
    <row r="50" spans="3:21" ht="19.5" customHeight="1">
      <c r="C50" s="75">
        <f t="shared" si="0"/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3:21" ht="19.5" customHeight="1">
      <c r="C51" s="75">
        <f t="shared" si="0"/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3:21" ht="19.5" customHeight="1">
      <c r="C52" s="75">
        <f t="shared" si="0"/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3:21" ht="19.5" customHeight="1">
      <c r="C53" s="75">
        <f t="shared" si="0"/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3:21" ht="19.5" customHeight="1">
      <c r="C54" s="75">
        <f t="shared" si="0"/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3:21" ht="19.5" customHeight="1">
      <c r="C55" s="75">
        <f t="shared" si="0"/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3:21" ht="19.5" customHeight="1">
      <c r="C56" s="75">
        <f t="shared" si="0"/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3:21" ht="19.5" customHeight="1">
      <c r="C57" s="75">
        <f t="shared" si="0"/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3:21" ht="19.5" customHeight="1">
      <c r="C58" s="75">
        <f t="shared" si="0"/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9.5" customHeight="1">
      <c r="C59" s="75">
        <f t="shared" si="0"/>
      </c>
    </row>
    <row r="60" spans="3:21" ht="19.5" customHeight="1">
      <c r="C60" s="75">
        <f t="shared" si="0"/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3:21" ht="19.5" customHeight="1">
      <c r="C61" s="75">
        <f t="shared" si="0"/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9.5" customHeight="1">
      <c r="C62" s="75">
        <f t="shared" si="0"/>
      </c>
    </row>
    <row r="63" ht="19.5" customHeight="1">
      <c r="C63" s="75">
        <f t="shared" si="0"/>
      </c>
    </row>
    <row r="64" ht="19.5" customHeight="1">
      <c r="C64" s="75">
        <f t="shared" si="0"/>
      </c>
    </row>
    <row r="65" ht="19.5" customHeight="1">
      <c r="C65" s="75">
        <f t="shared" si="0"/>
      </c>
    </row>
    <row r="66" ht="19.5" customHeight="1">
      <c r="C66" s="75">
        <f t="shared" si="0"/>
      </c>
    </row>
    <row r="67" spans="3:21" ht="19.5" customHeight="1">
      <c r="C67" s="75">
        <f t="shared" si="0"/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9.5" customHeight="1">
      <c r="C68" s="75">
        <f aca="true" t="shared" si="1" ref="C68:C131">IF(ISNUMBER(A68),IF(ISNUMBER(B68),B68-A68,""),"")</f>
      </c>
    </row>
    <row r="69" ht="19.5" customHeight="1">
      <c r="C69" s="75">
        <f t="shared" si="1"/>
      </c>
    </row>
    <row r="70" ht="19.5" customHeight="1">
      <c r="C70" s="75">
        <f t="shared" si="1"/>
      </c>
    </row>
    <row r="71" ht="19.5" customHeight="1">
      <c r="C71" s="75">
        <f t="shared" si="1"/>
      </c>
    </row>
    <row r="72" ht="19.5" customHeight="1">
      <c r="C72" s="75">
        <f t="shared" si="1"/>
      </c>
    </row>
    <row r="73" ht="19.5" customHeight="1">
      <c r="C73" s="75">
        <f t="shared" si="1"/>
      </c>
    </row>
    <row r="74" ht="19.5" customHeight="1">
      <c r="C74" s="75">
        <f t="shared" si="1"/>
      </c>
    </row>
    <row r="75" ht="19.5" customHeight="1">
      <c r="C75" s="75">
        <f t="shared" si="1"/>
      </c>
    </row>
    <row r="76" ht="19.5" customHeight="1">
      <c r="C76" s="75">
        <f t="shared" si="1"/>
      </c>
    </row>
    <row r="77" ht="19.5" customHeight="1">
      <c r="C77" s="75">
        <f t="shared" si="1"/>
      </c>
    </row>
    <row r="78" ht="19.5" customHeight="1">
      <c r="C78" s="75">
        <f t="shared" si="1"/>
      </c>
    </row>
    <row r="79" ht="19.5" customHeight="1">
      <c r="C79" s="75">
        <f t="shared" si="1"/>
      </c>
    </row>
    <row r="80" ht="19.5" customHeight="1">
      <c r="C80" s="75">
        <f t="shared" si="1"/>
      </c>
    </row>
    <row r="81" ht="19.5" customHeight="1">
      <c r="C81" s="75">
        <f t="shared" si="1"/>
      </c>
    </row>
    <row r="82" ht="19.5" customHeight="1">
      <c r="C82" s="75">
        <f t="shared" si="1"/>
      </c>
    </row>
    <row r="83" ht="19.5" customHeight="1">
      <c r="C83" s="75">
        <f t="shared" si="1"/>
      </c>
    </row>
    <row r="84" ht="19.5" customHeight="1">
      <c r="C84" s="75">
        <f t="shared" si="1"/>
      </c>
    </row>
    <row r="85" ht="19.5" customHeight="1">
      <c r="C85" s="75">
        <f t="shared" si="1"/>
      </c>
    </row>
    <row r="86" ht="19.5" customHeight="1">
      <c r="C86" s="75">
        <f t="shared" si="1"/>
      </c>
    </row>
    <row r="87" ht="19.5" customHeight="1">
      <c r="C87" s="75">
        <f t="shared" si="1"/>
      </c>
    </row>
    <row r="88" ht="19.5" customHeight="1">
      <c r="C88" s="75">
        <f t="shared" si="1"/>
      </c>
    </row>
    <row r="89" ht="19.5" customHeight="1">
      <c r="C89" s="75">
        <f t="shared" si="1"/>
      </c>
    </row>
    <row r="90" ht="19.5" customHeight="1">
      <c r="C90" s="75">
        <f t="shared" si="1"/>
      </c>
    </row>
    <row r="91" ht="19.5" customHeight="1">
      <c r="C91" s="75">
        <f t="shared" si="1"/>
      </c>
    </row>
    <row r="92" ht="19.5" customHeight="1">
      <c r="C92" s="75">
        <f t="shared" si="1"/>
      </c>
    </row>
    <row r="93" ht="19.5" customHeight="1">
      <c r="C93" s="75">
        <f t="shared" si="1"/>
      </c>
    </row>
    <row r="94" ht="19.5" customHeight="1">
      <c r="C94" s="75">
        <f t="shared" si="1"/>
      </c>
    </row>
    <row r="95" ht="19.5" customHeight="1">
      <c r="C95" s="75">
        <f t="shared" si="1"/>
      </c>
    </row>
    <row r="96" ht="19.5" customHeight="1">
      <c r="C96" s="75">
        <f t="shared" si="1"/>
      </c>
    </row>
    <row r="97" ht="19.5" customHeight="1">
      <c r="C97" s="75">
        <f t="shared" si="1"/>
      </c>
    </row>
    <row r="98" ht="19.5" customHeight="1">
      <c r="C98" s="75">
        <f t="shared" si="1"/>
      </c>
    </row>
    <row r="99" ht="19.5" customHeight="1">
      <c r="C99" s="75">
        <f t="shared" si="1"/>
      </c>
    </row>
    <row r="100" ht="19.5" customHeight="1">
      <c r="C100" s="75">
        <f t="shared" si="1"/>
      </c>
    </row>
    <row r="101" ht="19.5" customHeight="1">
      <c r="C101" s="75">
        <f t="shared" si="1"/>
      </c>
    </row>
    <row r="102" ht="19.5" customHeight="1">
      <c r="C102" s="75">
        <f t="shared" si="1"/>
      </c>
    </row>
    <row r="103" ht="19.5" customHeight="1">
      <c r="C103" s="75">
        <f t="shared" si="1"/>
      </c>
    </row>
    <row r="104" ht="19.5" customHeight="1">
      <c r="C104" s="75">
        <f t="shared" si="1"/>
      </c>
    </row>
    <row r="105" ht="19.5" customHeight="1">
      <c r="C105" s="75">
        <f t="shared" si="1"/>
      </c>
    </row>
    <row r="106" ht="19.5" customHeight="1">
      <c r="C106" s="75">
        <f t="shared" si="1"/>
      </c>
    </row>
    <row r="107" ht="19.5" customHeight="1">
      <c r="C107" s="75">
        <f t="shared" si="1"/>
      </c>
    </row>
    <row r="108" ht="19.5" customHeight="1">
      <c r="C108" s="75">
        <f t="shared" si="1"/>
      </c>
    </row>
    <row r="109" ht="19.5" customHeight="1">
      <c r="C109" s="75">
        <f t="shared" si="1"/>
      </c>
    </row>
    <row r="110" ht="19.5" customHeight="1">
      <c r="C110" s="75">
        <f t="shared" si="1"/>
      </c>
    </row>
    <row r="111" ht="19.5" customHeight="1">
      <c r="C111" s="75">
        <f t="shared" si="1"/>
      </c>
    </row>
    <row r="112" ht="19.5" customHeight="1">
      <c r="C112" s="75">
        <f t="shared" si="1"/>
      </c>
    </row>
    <row r="113" ht="19.5" customHeight="1">
      <c r="C113" s="75">
        <f t="shared" si="1"/>
      </c>
    </row>
    <row r="114" ht="19.5" customHeight="1">
      <c r="C114" s="75">
        <f t="shared" si="1"/>
      </c>
    </row>
    <row r="115" ht="19.5" customHeight="1">
      <c r="C115" s="75">
        <f t="shared" si="1"/>
      </c>
    </row>
    <row r="116" ht="19.5" customHeight="1">
      <c r="C116" s="75">
        <f t="shared" si="1"/>
      </c>
    </row>
    <row r="117" ht="19.5" customHeight="1">
      <c r="C117" s="75">
        <f t="shared" si="1"/>
      </c>
    </row>
    <row r="118" ht="19.5" customHeight="1">
      <c r="C118" s="75">
        <f t="shared" si="1"/>
      </c>
    </row>
    <row r="119" ht="19.5" customHeight="1">
      <c r="C119" s="75">
        <f t="shared" si="1"/>
      </c>
    </row>
    <row r="120" ht="19.5" customHeight="1">
      <c r="C120" s="75">
        <f t="shared" si="1"/>
      </c>
    </row>
    <row r="121" ht="19.5" customHeight="1">
      <c r="C121" s="75">
        <f t="shared" si="1"/>
      </c>
    </row>
    <row r="122" ht="19.5" customHeight="1">
      <c r="C122" s="75">
        <f t="shared" si="1"/>
      </c>
    </row>
    <row r="123" ht="19.5" customHeight="1">
      <c r="C123" s="75">
        <f t="shared" si="1"/>
      </c>
    </row>
    <row r="124" ht="19.5" customHeight="1">
      <c r="C124" s="75">
        <f t="shared" si="1"/>
      </c>
    </row>
    <row r="125" ht="19.5" customHeight="1">
      <c r="C125" s="75">
        <f t="shared" si="1"/>
      </c>
    </row>
    <row r="126" ht="19.5" customHeight="1">
      <c r="C126" s="75">
        <f t="shared" si="1"/>
      </c>
    </row>
    <row r="127" ht="19.5" customHeight="1">
      <c r="C127" s="75">
        <f t="shared" si="1"/>
      </c>
    </row>
    <row r="128" ht="19.5" customHeight="1">
      <c r="C128" s="75">
        <f t="shared" si="1"/>
      </c>
    </row>
    <row r="129" ht="19.5" customHeight="1">
      <c r="C129" s="75">
        <f t="shared" si="1"/>
      </c>
    </row>
    <row r="130" ht="19.5" customHeight="1">
      <c r="C130" s="75">
        <f t="shared" si="1"/>
      </c>
    </row>
    <row r="131" ht="19.5" customHeight="1">
      <c r="C131" s="75">
        <f t="shared" si="1"/>
      </c>
    </row>
    <row r="132" ht="19.5" customHeight="1">
      <c r="C132" s="75">
        <f aca="true" t="shared" si="2" ref="C132:C195">IF(ISNUMBER(A132),IF(ISNUMBER(B132),B132-A132,""),"")</f>
      </c>
    </row>
    <row r="133" ht="19.5" customHeight="1">
      <c r="C133" s="75">
        <f t="shared" si="2"/>
      </c>
    </row>
    <row r="134" ht="19.5" customHeight="1">
      <c r="C134" s="75">
        <f t="shared" si="2"/>
      </c>
    </row>
    <row r="135" ht="19.5" customHeight="1">
      <c r="C135" s="75">
        <f t="shared" si="2"/>
      </c>
    </row>
    <row r="136" ht="19.5" customHeight="1">
      <c r="C136" s="75">
        <f t="shared" si="2"/>
      </c>
    </row>
    <row r="137" ht="19.5" customHeight="1">
      <c r="C137" s="75">
        <f t="shared" si="2"/>
      </c>
    </row>
    <row r="138" ht="19.5" customHeight="1">
      <c r="C138" s="75">
        <f t="shared" si="2"/>
      </c>
    </row>
    <row r="139" ht="19.5" customHeight="1">
      <c r="C139" s="75">
        <f t="shared" si="2"/>
      </c>
    </row>
    <row r="140" ht="19.5" customHeight="1">
      <c r="C140" s="75">
        <f t="shared" si="2"/>
      </c>
    </row>
    <row r="141" ht="19.5" customHeight="1">
      <c r="C141" s="75">
        <f t="shared" si="2"/>
      </c>
    </row>
    <row r="142" ht="19.5" customHeight="1">
      <c r="C142" s="75">
        <f t="shared" si="2"/>
      </c>
    </row>
    <row r="143" ht="19.5" customHeight="1">
      <c r="C143" s="75">
        <f t="shared" si="2"/>
      </c>
    </row>
    <row r="144" ht="19.5" customHeight="1">
      <c r="C144" s="75">
        <f t="shared" si="2"/>
      </c>
    </row>
    <row r="145" ht="19.5" customHeight="1">
      <c r="C145" s="75">
        <f t="shared" si="2"/>
      </c>
    </row>
    <row r="146" ht="19.5" customHeight="1">
      <c r="C146" s="75">
        <f t="shared" si="2"/>
      </c>
    </row>
    <row r="147" ht="19.5" customHeight="1">
      <c r="C147" s="75">
        <f t="shared" si="2"/>
      </c>
    </row>
    <row r="148" ht="19.5" customHeight="1">
      <c r="C148" s="75">
        <f t="shared" si="2"/>
      </c>
    </row>
    <row r="149" ht="19.5" customHeight="1">
      <c r="C149" s="75">
        <f t="shared" si="2"/>
      </c>
    </row>
    <row r="150" ht="19.5" customHeight="1">
      <c r="C150" s="75">
        <f t="shared" si="2"/>
      </c>
    </row>
    <row r="151" ht="19.5" customHeight="1">
      <c r="C151" s="75">
        <f t="shared" si="2"/>
      </c>
    </row>
    <row r="152" ht="19.5" customHeight="1">
      <c r="C152" s="75">
        <f t="shared" si="2"/>
      </c>
    </row>
    <row r="153" ht="19.5" customHeight="1">
      <c r="C153" s="75">
        <f t="shared" si="2"/>
      </c>
    </row>
    <row r="154" ht="19.5" customHeight="1">
      <c r="C154" s="75">
        <f t="shared" si="2"/>
      </c>
    </row>
    <row r="155" ht="19.5" customHeight="1">
      <c r="C155" s="75">
        <f t="shared" si="2"/>
      </c>
    </row>
    <row r="156" ht="19.5" customHeight="1">
      <c r="C156" s="75">
        <f t="shared" si="2"/>
      </c>
    </row>
    <row r="157" ht="19.5" customHeight="1">
      <c r="C157" s="75">
        <f t="shared" si="2"/>
      </c>
    </row>
    <row r="158" ht="19.5" customHeight="1">
      <c r="C158" s="75">
        <f t="shared" si="2"/>
      </c>
    </row>
    <row r="159" ht="19.5" customHeight="1">
      <c r="C159" s="75">
        <f t="shared" si="2"/>
      </c>
    </row>
    <row r="160" ht="19.5" customHeight="1">
      <c r="C160" s="75">
        <f t="shared" si="2"/>
      </c>
    </row>
    <row r="161" ht="19.5" customHeight="1">
      <c r="C161" s="75">
        <f t="shared" si="2"/>
      </c>
    </row>
    <row r="162" ht="19.5" customHeight="1">
      <c r="C162" s="75">
        <f t="shared" si="2"/>
      </c>
    </row>
    <row r="163" ht="19.5" customHeight="1">
      <c r="C163" s="75">
        <f t="shared" si="2"/>
      </c>
    </row>
    <row r="164" ht="19.5" customHeight="1">
      <c r="C164" s="75">
        <f t="shared" si="2"/>
      </c>
    </row>
    <row r="165" ht="19.5" customHeight="1">
      <c r="C165" s="75">
        <f t="shared" si="2"/>
      </c>
    </row>
    <row r="166" ht="19.5" customHeight="1">
      <c r="C166" s="75">
        <f t="shared" si="2"/>
      </c>
    </row>
    <row r="167" ht="19.5" customHeight="1">
      <c r="C167" s="75">
        <f t="shared" si="2"/>
      </c>
    </row>
    <row r="168" ht="19.5" customHeight="1">
      <c r="C168" s="75">
        <f t="shared" si="2"/>
      </c>
    </row>
    <row r="169" ht="19.5" customHeight="1">
      <c r="C169" s="75">
        <f t="shared" si="2"/>
      </c>
    </row>
    <row r="170" ht="19.5" customHeight="1">
      <c r="C170" s="75">
        <f t="shared" si="2"/>
      </c>
    </row>
    <row r="171" ht="19.5" customHeight="1">
      <c r="C171" s="75">
        <f t="shared" si="2"/>
      </c>
    </row>
    <row r="172" ht="19.5" customHeight="1">
      <c r="C172" s="75">
        <f t="shared" si="2"/>
      </c>
    </row>
    <row r="173" ht="19.5" customHeight="1">
      <c r="C173" s="75">
        <f t="shared" si="2"/>
      </c>
    </row>
    <row r="174" ht="19.5" customHeight="1">
      <c r="C174" s="75">
        <f t="shared" si="2"/>
      </c>
    </row>
    <row r="175" ht="19.5" customHeight="1">
      <c r="C175" s="75">
        <f t="shared" si="2"/>
      </c>
    </row>
    <row r="176" ht="19.5" customHeight="1">
      <c r="C176" s="75">
        <f t="shared" si="2"/>
      </c>
    </row>
    <row r="177" ht="19.5" customHeight="1">
      <c r="C177" s="75">
        <f t="shared" si="2"/>
      </c>
    </row>
    <row r="178" ht="19.5" customHeight="1">
      <c r="C178" s="75">
        <f t="shared" si="2"/>
      </c>
    </row>
    <row r="179" ht="19.5" customHeight="1">
      <c r="C179" s="75">
        <f t="shared" si="2"/>
      </c>
    </row>
    <row r="180" ht="19.5" customHeight="1">
      <c r="C180" s="75">
        <f t="shared" si="2"/>
      </c>
    </row>
    <row r="181" ht="19.5" customHeight="1">
      <c r="C181" s="75">
        <f t="shared" si="2"/>
      </c>
    </row>
    <row r="182" ht="19.5" customHeight="1">
      <c r="C182" s="75">
        <f t="shared" si="2"/>
      </c>
    </row>
    <row r="183" ht="19.5" customHeight="1">
      <c r="C183" s="75">
        <f t="shared" si="2"/>
      </c>
    </row>
    <row r="184" ht="19.5" customHeight="1">
      <c r="C184" s="75">
        <f t="shared" si="2"/>
      </c>
    </row>
    <row r="185" ht="19.5" customHeight="1">
      <c r="C185" s="75">
        <f t="shared" si="2"/>
      </c>
    </row>
    <row r="186" ht="19.5" customHeight="1">
      <c r="C186" s="75">
        <f t="shared" si="2"/>
      </c>
    </row>
    <row r="187" ht="19.5" customHeight="1">
      <c r="C187" s="75">
        <f t="shared" si="2"/>
      </c>
    </row>
    <row r="188" ht="19.5" customHeight="1">
      <c r="C188" s="75">
        <f t="shared" si="2"/>
      </c>
    </row>
    <row r="189" ht="19.5" customHeight="1">
      <c r="C189" s="75">
        <f t="shared" si="2"/>
      </c>
    </row>
    <row r="190" ht="19.5" customHeight="1">
      <c r="C190" s="75">
        <f t="shared" si="2"/>
      </c>
    </row>
    <row r="191" ht="19.5" customHeight="1">
      <c r="C191" s="75">
        <f t="shared" si="2"/>
      </c>
    </row>
    <row r="192" ht="19.5" customHeight="1">
      <c r="C192" s="75">
        <f t="shared" si="2"/>
      </c>
    </row>
    <row r="193" ht="19.5" customHeight="1">
      <c r="C193" s="75">
        <f t="shared" si="2"/>
      </c>
    </row>
    <row r="194" ht="19.5" customHeight="1">
      <c r="C194" s="75">
        <f t="shared" si="2"/>
      </c>
    </row>
    <row r="195" ht="19.5" customHeight="1">
      <c r="C195" s="75">
        <f t="shared" si="2"/>
      </c>
    </row>
    <row r="196" ht="19.5" customHeight="1">
      <c r="C196" s="75">
        <f aca="true" t="shared" si="3" ref="C196:C259">IF(ISNUMBER(A196),IF(ISNUMBER(B196),B196-A196,""),"")</f>
      </c>
    </row>
    <row r="197" ht="19.5" customHeight="1">
      <c r="C197" s="75">
        <f t="shared" si="3"/>
      </c>
    </row>
    <row r="198" ht="19.5" customHeight="1">
      <c r="C198" s="75">
        <f t="shared" si="3"/>
      </c>
    </row>
    <row r="199" ht="19.5" customHeight="1">
      <c r="C199" s="75">
        <f t="shared" si="3"/>
      </c>
    </row>
    <row r="200" ht="19.5" customHeight="1">
      <c r="C200" s="75">
        <f t="shared" si="3"/>
      </c>
    </row>
    <row r="201" ht="19.5" customHeight="1">
      <c r="C201" s="75">
        <f t="shared" si="3"/>
      </c>
    </row>
    <row r="202" ht="19.5" customHeight="1">
      <c r="C202" s="75">
        <f t="shared" si="3"/>
      </c>
    </row>
    <row r="203" ht="19.5" customHeight="1">
      <c r="C203" s="75">
        <f t="shared" si="3"/>
      </c>
    </row>
    <row r="204" ht="19.5" customHeight="1">
      <c r="C204" s="75">
        <f t="shared" si="3"/>
      </c>
    </row>
    <row r="205" ht="19.5" customHeight="1">
      <c r="C205" s="75">
        <f t="shared" si="3"/>
      </c>
    </row>
    <row r="206" ht="19.5" customHeight="1">
      <c r="C206" s="75">
        <f t="shared" si="3"/>
      </c>
    </row>
    <row r="207" ht="19.5" customHeight="1">
      <c r="C207" s="75">
        <f t="shared" si="3"/>
      </c>
    </row>
    <row r="208" ht="19.5" customHeight="1">
      <c r="C208" s="75">
        <f t="shared" si="3"/>
      </c>
    </row>
    <row r="209" ht="19.5" customHeight="1">
      <c r="C209" s="75">
        <f t="shared" si="3"/>
      </c>
    </row>
    <row r="210" ht="19.5" customHeight="1">
      <c r="C210" s="75">
        <f t="shared" si="3"/>
      </c>
    </row>
    <row r="211" ht="19.5" customHeight="1">
      <c r="C211" s="75">
        <f t="shared" si="3"/>
      </c>
    </row>
    <row r="212" ht="19.5" customHeight="1">
      <c r="C212" s="75">
        <f t="shared" si="3"/>
      </c>
    </row>
    <row r="213" ht="19.5" customHeight="1">
      <c r="C213" s="75">
        <f t="shared" si="3"/>
      </c>
    </row>
    <row r="214" ht="19.5" customHeight="1">
      <c r="C214" s="75">
        <f t="shared" si="3"/>
      </c>
    </row>
    <row r="215" ht="19.5" customHeight="1">
      <c r="C215" s="75">
        <f t="shared" si="3"/>
      </c>
    </row>
    <row r="216" ht="19.5" customHeight="1">
      <c r="C216" s="75">
        <f t="shared" si="3"/>
      </c>
    </row>
    <row r="217" ht="19.5" customHeight="1">
      <c r="C217" s="75">
        <f t="shared" si="3"/>
      </c>
    </row>
    <row r="218" ht="19.5" customHeight="1">
      <c r="C218" s="75">
        <f t="shared" si="3"/>
      </c>
    </row>
    <row r="219" ht="19.5" customHeight="1">
      <c r="C219" s="75">
        <f t="shared" si="3"/>
      </c>
    </row>
    <row r="220" ht="19.5" customHeight="1">
      <c r="C220" s="75">
        <f t="shared" si="3"/>
      </c>
    </row>
    <row r="221" ht="19.5" customHeight="1">
      <c r="C221" s="75">
        <f t="shared" si="3"/>
      </c>
    </row>
    <row r="222" ht="19.5" customHeight="1">
      <c r="C222" s="75">
        <f t="shared" si="3"/>
      </c>
    </row>
    <row r="223" ht="19.5" customHeight="1">
      <c r="C223" s="75">
        <f t="shared" si="3"/>
      </c>
    </row>
    <row r="224" ht="19.5" customHeight="1">
      <c r="C224" s="75">
        <f t="shared" si="3"/>
      </c>
    </row>
    <row r="225" ht="19.5" customHeight="1">
      <c r="C225" s="75">
        <f t="shared" si="3"/>
      </c>
    </row>
    <row r="226" ht="19.5" customHeight="1">
      <c r="C226" s="75">
        <f t="shared" si="3"/>
      </c>
    </row>
    <row r="227" ht="19.5" customHeight="1">
      <c r="C227" s="75">
        <f t="shared" si="3"/>
      </c>
    </row>
    <row r="228" ht="19.5" customHeight="1">
      <c r="C228" s="75">
        <f t="shared" si="3"/>
      </c>
    </row>
    <row r="229" ht="19.5" customHeight="1">
      <c r="C229" s="75">
        <f t="shared" si="3"/>
      </c>
    </row>
    <row r="230" ht="19.5" customHeight="1">
      <c r="C230" s="75">
        <f t="shared" si="3"/>
      </c>
    </row>
    <row r="231" ht="19.5" customHeight="1">
      <c r="C231" s="75">
        <f t="shared" si="3"/>
      </c>
    </row>
    <row r="232" ht="19.5" customHeight="1">
      <c r="C232" s="75">
        <f t="shared" si="3"/>
      </c>
    </row>
    <row r="233" ht="19.5" customHeight="1">
      <c r="C233" s="75">
        <f t="shared" si="3"/>
      </c>
    </row>
    <row r="234" ht="19.5" customHeight="1">
      <c r="C234" s="75">
        <f t="shared" si="3"/>
      </c>
    </row>
    <row r="235" ht="19.5" customHeight="1">
      <c r="C235" s="75">
        <f t="shared" si="3"/>
      </c>
    </row>
    <row r="236" ht="19.5" customHeight="1">
      <c r="C236" s="75">
        <f t="shared" si="3"/>
      </c>
    </row>
    <row r="237" ht="19.5" customHeight="1">
      <c r="C237" s="75">
        <f t="shared" si="3"/>
      </c>
    </row>
    <row r="238" ht="19.5" customHeight="1">
      <c r="C238" s="75">
        <f t="shared" si="3"/>
      </c>
    </row>
    <row r="239" ht="19.5" customHeight="1">
      <c r="C239" s="75">
        <f t="shared" si="3"/>
      </c>
    </row>
    <row r="240" ht="19.5" customHeight="1">
      <c r="C240" s="75">
        <f t="shared" si="3"/>
      </c>
    </row>
    <row r="241" ht="19.5" customHeight="1">
      <c r="C241" s="75">
        <f t="shared" si="3"/>
      </c>
    </row>
    <row r="242" ht="19.5" customHeight="1">
      <c r="C242" s="75">
        <f t="shared" si="3"/>
      </c>
    </row>
    <row r="243" ht="19.5" customHeight="1">
      <c r="C243" s="75">
        <f t="shared" si="3"/>
      </c>
    </row>
    <row r="244" ht="19.5" customHeight="1">
      <c r="C244" s="75">
        <f t="shared" si="3"/>
      </c>
    </row>
    <row r="245" ht="19.5" customHeight="1">
      <c r="C245" s="75">
        <f t="shared" si="3"/>
      </c>
    </row>
    <row r="246" ht="19.5" customHeight="1">
      <c r="C246" s="75">
        <f t="shared" si="3"/>
      </c>
    </row>
    <row r="247" ht="19.5" customHeight="1">
      <c r="C247" s="75">
        <f t="shared" si="3"/>
      </c>
    </row>
    <row r="248" ht="19.5" customHeight="1">
      <c r="C248" s="75">
        <f t="shared" si="3"/>
      </c>
    </row>
    <row r="249" ht="19.5" customHeight="1">
      <c r="C249" s="75">
        <f t="shared" si="3"/>
      </c>
    </row>
    <row r="250" ht="19.5" customHeight="1">
      <c r="C250" s="75">
        <f t="shared" si="3"/>
      </c>
    </row>
    <row r="251" ht="19.5" customHeight="1">
      <c r="C251" s="75">
        <f t="shared" si="3"/>
      </c>
    </row>
    <row r="252" ht="19.5" customHeight="1">
      <c r="C252" s="75">
        <f t="shared" si="3"/>
      </c>
    </row>
    <row r="253" ht="19.5" customHeight="1">
      <c r="C253" s="75">
        <f t="shared" si="3"/>
      </c>
    </row>
    <row r="254" ht="19.5" customHeight="1">
      <c r="C254" s="75">
        <f t="shared" si="3"/>
      </c>
    </row>
    <row r="255" ht="19.5" customHeight="1">
      <c r="C255" s="75">
        <f t="shared" si="3"/>
      </c>
    </row>
    <row r="256" ht="19.5" customHeight="1">
      <c r="C256" s="75">
        <f t="shared" si="3"/>
      </c>
    </row>
    <row r="257" ht="19.5" customHeight="1">
      <c r="C257" s="75">
        <f t="shared" si="3"/>
      </c>
    </row>
    <row r="258" ht="19.5" customHeight="1">
      <c r="C258" s="75">
        <f t="shared" si="3"/>
      </c>
    </row>
    <row r="259" ht="19.5" customHeight="1">
      <c r="C259" s="75">
        <f t="shared" si="3"/>
      </c>
    </row>
    <row r="260" ht="19.5" customHeight="1">
      <c r="C260" s="75">
        <f aca="true" t="shared" si="4" ref="C260:C323">IF(ISNUMBER(A260),IF(ISNUMBER(B260),B260-A260,""),"")</f>
      </c>
    </row>
    <row r="261" ht="19.5" customHeight="1">
      <c r="C261" s="75">
        <f t="shared" si="4"/>
      </c>
    </row>
    <row r="262" ht="19.5" customHeight="1">
      <c r="C262" s="75">
        <f t="shared" si="4"/>
      </c>
    </row>
    <row r="263" ht="19.5" customHeight="1">
      <c r="C263" s="75">
        <f t="shared" si="4"/>
      </c>
    </row>
    <row r="264" ht="19.5" customHeight="1">
      <c r="C264" s="75">
        <f t="shared" si="4"/>
      </c>
    </row>
    <row r="265" ht="19.5" customHeight="1">
      <c r="C265" s="75">
        <f t="shared" si="4"/>
      </c>
    </row>
    <row r="266" ht="19.5" customHeight="1">
      <c r="C266" s="75">
        <f t="shared" si="4"/>
      </c>
    </row>
    <row r="267" ht="19.5" customHeight="1">
      <c r="C267" s="75">
        <f t="shared" si="4"/>
      </c>
    </row>
    <row r="268" ht="19.5" customHeight="1">
      <c r="C268" s="75">
        <f t="shared" si="4"/>
      </c>
    </row>
    <row r="269" ht="19.5" customHeight="1">
      <c r="C269" s="75">
        <f t="shared" si="4"/>
      </c>
    </row>
    <row r="270" ht="19.5" customHeight="1">
      <c r="C270" s="75">
        <f t="shared" si="4"/>
      </c>
    </row>
    <row r="271" ht="19.5" customHeight="1">
      <c r="C271" s="75">
        <f t="shared" si="4"/>
      </c>
    </row>
    <row r="272" ht="19.5" customHeight="1">
      <c r="C272" s="75">
        <f t="shared" si="4"/>
      </c>
    </row>
    <row r="273" ht="19.5" customHeight="1">
      <c r="C273" s="75">
        <f t="shared" si="4"/>
      </c>
    </row>
    <row r="274" ht="19.5" customHeight="1">
      <c r="C274" s="75">
        <f t="shared" si="4"/>
      </c>
    </row>
    <row r="275" ht="19.5" customHeight="1">
      <c r="C275" s="75">
        <f t="shared" si="4"/>
      </c>
    </row>
    <row r="276" ht="19.5" customHeight="1">
      <c r="C276" s="75">
        <f t="shared" si="4"/>
      </c>
    </row>
    <row r="277" ht="19.5" customHeight="1">
      <c r="C277" s="75">
        <f t="shared" si="4"/>
      </c>
    </row>
    <row r="278" ht="19.5" customHeight="1">
      <c r="C278" s="75">
        <f t="shared" si="4"/>
      </c>
    </row>
    <row r="279" ht="19.5" customHeight="1">
      <c r="C279" s="75">
        <f t="shared" si="4"/>
      </c>
    </row>
    <row r="280" ht="19.5" customHeight="1">
      <c r="C280" s="75">
        <f t="shared" si="4"/>
      </c>
    </row>
    <row r="281" ht="19.5" customHeight="1">
      <c r="C281" s="75">
        <f t="shared" si="4"/>
      </c>
    </row>
    <row r="282" ht="19.5" customHeight="1">
      <c r="C282" s="75">
        <f t="shared" si="4"/>
      </c>
    </row>
    <row r="283" ht="19.5" customHeight="1">
      <c r="C283" s="75">
        <f t="shared" si="4"/>
      </c>
    </row>
    <row r="284" ht="19.5" customHeight="1">
      <c r="C284" s="75">
        <f t="shared" si="4"/>
      </c>
    </row>
    <row r="285" ht="19.5" customHeight="1">
      <c r="C285" s="75">
        <f t="shared" si="4"/>
      </c>
    </row>
    <row r="286" ht="19.5" customHeight="1">
      <c r="C286" s="75">
        <f t="shared" si="4"/>
      </c>
    </row>
    <row r="287" ht="19.5" customHeight="1">
      <c r="C287" s="75">
        <f t="shared" si="4"/>
      </c>
    </row>
    <row r="288" ht="19.5" customHeight="1">
      <c r="C288" s="75">
        <f t="shared" si="4"/>
      </c>
    </row>
    <row r="289" ht="19.5" customHeight="1">
      <c r="C289" s="75">
        <f t="shared" si="4"/>
      </c>
    </row>
    <row r="290" ht="19.5" customHeight="1">
      <c r="C290" s="75">
        <f t="shared" si="4"/>
      </c>
    </row>
    <row r="291" ht="19.5" customHeight="1">
      <c r="C291" s="75">
        <f t="shared" si="4"/>
      </c>
    </row>
    <row r="292" ht="19.5" customHeight="1">
      <c r="C292" s="75">
        <f t="shared" si="4"/>
      </c>
    </row>
    <row r="293" ht="19.5" customHeight="1">
      <c r="C293" s="75">
        <f t="shared" si="4"/>
      </c>
    </row>
    <row r="294" ht="19.5" customHeight="1">
      <c r="C294" s="75">
        <f t="shared" si="4"/>
      </c>
    </row>
    <row r="295" ht="19.5" customHeight="1">
      <c r="C295" s="75">
        <f t="shared" si="4"/>
      </c>
    </row>
    <row r="296" ht="19.5" customHeight="1">
      <c r="C296" s="75">
        <f t="shared" si="4"/>
      </c>
    </row>
    <row r="297" ht="19.5" customHeight="1">
      <c r="C297" s="75">
        <f t="shared" si="4"/>
      </c>
    </row>
    <row r="298" ht="19.5" customHeight="1">
      <c r="C298" s="75">
        <f t="shared" si="4"/>
      </c>
    </row>
    <row r="299" ht="19.5" customHeight="1">
      <c r="C299" s="75">
        <f t="shared" si="4"/>
      </c>
    </row>
    <row r="300" ht="19.5" customHeight="1">
      <c r="C300" s="75">
        <f t="shared" si="4"/>
      </c>
    </row>
    <row r="301" ht="19.5" customHeight="1">
      <c r="C301" s="75">
        <f t="shared" si="4"/>
      </c>
    </row>
    <row r="302" ht="19.5" customHeight="1">
      <c r="C302" s="75">
        <f t="shared" si="4"/>
      </c>
    </row>
    <row r="303" ht="19.5" customHeight="1">
      <c r="C303" s="75">
        <f t="shared" si="4"/>
      </c>
    </row>
    <row r="304" ht="19.5" customHeight="1">
      <c r="C304" s="75">
        <f t="shared" si="4"/>
      </c>
    </row>
    <row r="305" ht="19.5" customHeight="1">
      <c r="C305" s="75">
        <f t="shared" si="4"/>
      </c>
    </row>
    <row r="306" ht="19.5" customHeight="1">
      <c r="C306" s="75">
        <f t="shared" si="4"/>
      </c>
    </row>
    <row r="307" ht="19.5" customHeight="1">
      <c r="C307" s="75">
        <f t="shared" si="4"/>
      </c>
    </row>
    <row r="308" ht="19.5" customHeight="1">
      <c r="C308" s="75">
        <f t="shared" si="4"/>
      </c>
    </row>
    <row r="309" ht="19.5" customHeight="1">
      <c r="C309" s="75">
        <f t="shared" si="4"/>
      </c>
    </row>
    <row r="310" ht="19.5" customHeight="1">
      <c r="C310" s="75">
        <f t="shared" si="4"/>
      </c>
    </row>
    <row r="311" ht="19.5" customHeight="1">
      <c r="C311" s="75">
        <f t="shared" si="4"/>
      </c>
    </row>
    <row r="312" ht="19.5" customHeight="1">
      <c r="C312" s="75">
        <f t="shared" si="4"/>
      </c>
    </row>
    <row r="313" ht="19.5" customHeight="1">
      <c r="C313" s="75">
        <f t="shared" si="4"/>
      </c>
    </row>
    <row r="314" ht="19.5" customHeight="1">
      <c r="C314" s="75">
        <f t="shared" si="4"/>
      </c>
    </row>
    <row r="315" ht="19.5" customHeight="1">
      <c r="C315" s="75">
        <f t="shared" si="4"/>
      </c>
    </row>
    <row r="316" ht="19.5" customHeight="1">
      <c r="C316" s="75">
        <f t="shared" si="4"/>
      </c>
    </row>
    <row r="317" ht="19.5" customHeight="1">
      <c r="C317" s="75">
        <f t="shared" si="4"/>
      </c>
    </row>
    <row r="318" ht="19.5" customHeight="1">
      <c r="C318" s="75">
        <f t="shared" si="4"/>
      </c>
    </row>
    <row r="319" ht="19.5" customHeight="1">
      <c r="C319" s="75">
        <f t="shared" si="4"/>
      </c>
    </row>
    <row r="320" ht="19.5" customHeight="1">
      <c r="C320" s="75">
        <f t="shared" si="4"/>
      </c>
    </row>
    <row r="321" ht="19.5" customHeight="1">
      <c r="C321" s="75">
        <f t="shared" si="4"/>
      </c>
    </row>
    <row r="322" ht="19.5" customHeight="1">
      <c r="C322" s="75">
        <f t="shared" si="4"/>
      </c>
    </row>
    <row r="323" ht="19.5" customHeight="1">
      <c r="C323" s="75">
        <f t="shared" si="4"/>
      </c>
    </row>
    <row r="324" ht="19.5" customHeight="1">
      <c r="C324" s="75">
        <f aca="true" t="shared" si="5" ref="C324:C387">IF(ISNUMBER(A324),IF(ISNUMBER(B324),B324-A324,""),"")</f>
      </c>
    </row>
    <row r="325" ht="19.5" customHeight="1">
      <c r="C325" s="75">
        <f t="shared" si="5"/>
      </c>
    </row>
    <row r="326" ht="19.5" customHeight="1">
      <c r="C326" s="75">
        <f t="shared" si="5"/>
      </c>
    </row>
    <row r="327" ht="19.5" customHeight="1">
      <c r="C327" s="75">
        <f t="shared" si="5"/>
      </c>
    </row>
    <row r="328" ht="19.5" customHeight="1">
      <c r="C328" s="75">
        <f t="shared" si="5"/>
      </c>
    </row>
    <row r="329" ht="19.5" customHeight="1">
      <c r="C329" s="75">
        <f t="shared" si="5"/>
      </c>
    </row>
    <row r="330" ht="19.5" customHeight="1">
      <c r="C330" s="75">
        <f t="shared" si="5"/>
      </c>
    </row>
    <row r="331" ht="19.5" customHeight="1">
      <c r="C331" s="75">
        <f t="shared" si="5"/>
      </c>
    </row>
    <row r="332" ht="19.5" customHeight="1">
      <c r="C332" s="75">
        <f t="shared" si="5"/>
      </c>
    </row>
    <row r="333" ht="19.5" customHeight="1">
      <c r="C333" s="75">
        <f t="shared" si="5"/>
      </c>
    </row>
    <row r="334" ht="19.5" customHeight="1">
      <c r="C334" s="75">
        <f t="shared" si="5"/>
      </c>
    </row>
    <row r="335" ht="19.5" customHeight="1">
      <c r="C335" s="75">
        <f t="shared" si="5"/>
      </c>
    </row>
    <row r="336" ht="19.5" customHeight="1">
      <c r="C336" s="75">
        <f t="shared" si="5"/>
      </c>
    </row>
    <row r="337" ht="19.5" customHeight="1">
      <c r="C337" s="75">
        <f t="shared" si="5"/>
      </c>
    </row>
    <row r="338" ht="19.5" customHeight="1">
      <c r="C338" s="75">
        <f t="shared" si="5"/>
      </c>
    </row>
    <row r="339" ht="19.5" customHeight="1">
      <c r="C339" s="75">
        <f t="shared" si="5"/>
      </c>
    </row>
    <row r="340" ht="19.5" customHeight="1">
      <c r="C340" s="75">
        <f t="shared" si="5"/>
      </c>
    </row>
    <row r="341" ht="19.5" customHeight="1">
      <c r="C341" s="75">
        <f t="shared" si="5"/>
      </c>
    </row>
    <row r="342" ht="19.5" customHeight="1">
      <c r="C342" s="75">
        <f t="shared" si="5"/>
      </c>
    </row>
    <row r="343" ht="19.5" customHeight="1">
      <c r="C343" s="75">
        <f t="shared" si="5"/>
      </c>
    </row>
    <row r="344" ht="19.5" customHeight="1">
      <c r="C344" s="75">
        <f t="shared" si="5"/>
      </c>
    </row>
    <row r="345" ht="19.5" customHeight="1">
      <c r="C345" s="75">
        <f t="shared" si="5"/>
      </c>
    </row>
    <row r="346" ht="19.5" customHeight="1">
      <c r="C346" s="75">
        <f t="shared" si="5"/>
      </c>
    </row>
    <row r="347" ht="19.5" customHeight="1">
      <c r="C347" s="75">
        <f t="shared" si="5"/>
      </c>
    </row>
    <row r="348" ht="19.5" customHeight="1">
      <c r="C348" s="75">
        <f t="shared" si="5"/>
      </c>
    </row>
    <row r="349" ht="19.5" customHeight="1">
      <c r="C349" s="75">
        <f t="shared" si="5"/>
      </c>
    </row>
    <row r="350" ht="19.5" customHeight="1">
      <c r="C350" s="75">
        <f t="shared" si="5"/>
      </c>
    </row>
    <row r="351" ht="19.5" customHeight="1">
      <c r="C351" s="75">
        <f t="shared" si="5"/>
      </c>
    </row>
    <row r="352" ht="19.5" customHeight="1">
      <c r="C352" s="75">
        <f t="shared" si="5"/>
      </c>
    </row>
    <row r="353" ht="19.5" customHeight="1">
      <c r="C353" s="75">
        <f t="shared" si="5"/>
      </c>
    </row>
    <row r="354" ht="19.5" customHeight="1">
      <c r="C354" s="75">
        <f t="shared" si="5"/>
      </c>
    </row>
    <row r="355" ht="19.5" customHeight="1">
      <c r="C355" s="75">
        <f t="shared" si="5"/>
      </c>
    </row>
    <row r="356" ht="19.5" customHeight="1">
      <c r="C356" s="75">
        <f t="shared" si="5"/>
      </c>
    </row>
    <row r="357" ht="19.5" customHeight="1">
      <c r="C357" s="75">
        <f t="shared" si="5"/>
      </c>
    </row>
    <row r="358" ht="19.5" customHeight="1">
      <c r="C358" s="75">
        <f t="shared" si="5"/>
      </c>
    </row>
    <row r="359" ht="19.5" customHeight="1">
      <c r="C359" s="75">
        <f t="shared" si="5"/>
      </c>
    </row>
    <row r="360" ht="19.5" customHeight="1">
      <c r="C360" s="75">
        <f t="shared" si="5"/>
      </c>
    </row>
    <row r="361" ht="19.5" customHeight="1">
      <c r="C361" s="75">
        <f t="shared" si="5"/>
      </c>
    </row>
    <row r="362" ht="19.5" customHeight="1">
      <c r="C362" s="75">
        <f t="shared" si="5"/>
      </c>
    </row>
    <row r="363" ht="19.5" customHeight="1">
      <c r="C363" s="75">
        <f t="shared" si="5"/>
      </c>
    </row>
    <row r="364" ht="19.5" customHeight="1">
      <c r="C364" s="75">
        <f t="shared" si="5"/>
      </c>
    </row>
    <row r="365" ht="19.5" customHeight="1">
      <c r="C365" s="75">
        <f t="shared" si="5"/>
      </c>
    </row>
    <row r="366" ht="19.5" customHeight="1">
      <c r="C366" s="75">
        <f t="shared" si="5"/>
      </c>
    </row>
    <row r="367" ht="19.5" customHeight="1">
      <c r="C367" s="75">
        <f t="shared" si="5"/>
      </c>
    </row>
    <row r="368" ht="19.5" customHeight="1">
      <c r="C368" s="75">
        <f t="shared" si="5"/>
      </c>
    </row>
    <row r="369" ht="19.5" customHeight="1">
      <c r="C369" s="75">
        <f t="shared" si="5"/>
      </c>
    </row>
    <row r="370" ht="19.5" customHeight="1">
      <c r="C370" s="75">
        <f t="shared" si="5"/>
      </c>
    </row>
    <row r="371" ht="19.5" customHeight="1">
      <c r="C371" s="75">
        <f t="shared" si="5"/>
      </c>
    </row>
    <row r="372" ht="19.5" customHeight="1">
      <c r="C372" s="75">
        <f t="shared" si="5"/>
      </c>
    </row>
    <row r="373" ht="19.5" customHeight="1">
      <c r="C373" s="75">
        <f t="shared" si="5"/>
      </c>
    </row>
    <row r="374" ht="19.5" customHeight="1">
      <c r="C374" s="75">
        <f t="shared" si="5"/>
      </c>
    </row>
    <row r="375" ht="19.5" customHeight="1">
      <c r="C375" s="75">
        <f t="shared" si="5"/>
      </c>
    </row>
    <row r="376" ht="19.5" customHeight="1">
      <c r="C376" s="75">
        <f t="shared" si="5"/>
      </c>
    </row>
    <row r="377" ht="19.5" customHeight="1">
      <c r="C377" s="75">
        <f t="shared" si="5"/>
      </c>
    </row>
    <row r="378" ht="19.5" customHeight="1">
      <c r="C378" s="75">
        <f t="shared" si="5"/>
      </c>
    </row>
    <row r="379" ht="19.5" customHeight="1">
      <c r="C379" s="75">
        <f t="shared" si="5"/>
      </c>
    </row>
    <row r="380" ht="19.5" customHeight="1">
      <c r="C380" s="75">
        <f t="shared" si="5"/>
      </c>
    </row>
    <row r="381" ht="19.5" customHeight="1">
      <c r="C381" s="75">
        <f t="shared" si="5"/>
      </c>
    </row>
    <row r="382" ht="19.5" customHeight="1">
      <c r="C382" s="75">
        <f t="shared" si="5"/>
      </c>
    </row>
    <row r="383" ht="19.5" customHeight="1">
      <c r="C383" s="75">
        <f t="shared" si="5"/>
      </c>
    </row>
    <row r="384" ht="19.5" customHeight="1">
      <c r="C384" s="75">
        <f t="shared" si="5"/>
      </c>
    </row>
    <row r="385" ht="19.5" customHeight="1">
      <c r="C385" s="75">
        <f t="shared" si="5"/>
      </c>
    </row>
    <row r="386" ht="19.5" customHeight="1">
      <c r="C386" s="75">
        <f t="shared" si="5"/>
      </c>
    </row>
    <row r="387" ht="19.5" customHeight="1">
      <c r="C387" s="75">
        <f t="shared" si="5"/>
      </c>
    </row>
    <row r="388" ht="19.5" customHeight="1">
      <c r="C388" s="75">
        <f aca="true" t="shared" si="6" ref="C388:C451">IF(ISNUMBER(A388),IF(ISNUMBER(B388),B388-A388,""),"")</f>
      </c>
    </row>
    <row r="389" ht="19.5" customHeight="1">
      <c r="C389" s="75">
        <f t="shared" si="6"/>
      </c>
    </row>
    <row r="390" ht="19.5" customHeight="1">
      <c r="C390" s="75">
        <f t="shared" si="6"/>
      </c>
    </row>
    <row r="391" ht="19.5" customHeight="1">
      <c r="C391" s="75">
        <f t="shared" si="6"/>
      </c>
    </row>
    <row r="392" ht="19.5" customHeight="1">
      <c r="C392" s="75">
        <f t="shared" si="6"/>
      </c>
    </row>
    <row r="393" ht="19.5" customHeight="1">
      <c r="C393" s="75">
        <f t="shared" si="6"/>
      </c>
    </row>
    <row r="394" ht="19.5" customHeight="1">
      <c r="C394" s="75">
        <f t="shared" si="6"/>
      </c>
    </row>
    <row r="395" ht="19.5" customHeight="1">
      <c r="C395" s="75">
        <f t="shared" si="6"/>
      </c>
    </row>
    <row r="396" ht="19.5" customHeight="1">
      <c r="C396" s="75">
        <f t="shared" si="6"/>
      </c>
    </row>
    <row r="397" ht="19.5" customHeight="1">
      <c r="C397" s="75">
        <f t="shared" si="6"/>
      </c>
    </row>
    <row r="398" ht="19.5" customHeight="1">
      <c r="C398" s="75">
        <f t="shared" si="6"/>
      </c>
    </row>
    <row r="399" ht="19.5" customHeight="1">
      <c r="C399" s="75">
        <f t="shared" si="6"/>
      </c>
    </row>
    <row r="400" ht="19.5" customHeight="1">
      <c r="C400" s="75">
        <f t="shared" si="6"/>
      </c>
    </row>
    <row r="401" ht="19.5" customHeight="1">
      <c r="C401" s="75">
        <f t="shared" si="6"/>
      </c>
    </row>
    <row r="402" ht="19.5" customHeight="1">
      <c r="C402" s="75">
        <f t="shared" si="6"/>
      </c>
    </row>
    <row r="403" ht="19.5" customHeight="1">
      <c r="C403" s="75">
        <f t="shared" si="6"/>
      </c>
    </row>
    <row r="404" ht="19.5" customHeight="1">
      <c r="C404" s="75">
        <f t="shared" si="6"/>
      </c>
    </row>
    <row r="405" ht="19.5" customHeight="1">
      <c r="C405" s="75">
        <f t="shared" si="6"/>
      </c>
    </row>
    <row r="406" ht="19.5" customHeight="1">
      <c r="C406" s="75">
        <f t="shared" si="6"/>
      </c>
    </row>
    <row r="407" ht="19.5" customHeight="1">
      <c r="C407" s="75">
        <f t="shared" si="6"/>
      </c>
    </row>
    <row r="408" ht="19.5" customHeight="1">
      <c r="C408" s="75">
        <f t="shared" si="6"/>
      </c>
    </row>
    <row r="409" ht="19.5" customHeight="1">
      <c r="C409" s="75">
        <f t="shared" si="6"/>
      </c>
    </row>
    <row r="410" ht="19.5" customHeight="1">
      <c r="C410" s="75">
        <f t="shared" si="6"/>
      </c>
    </row>
    <row r="411" ht="19.5" customHeight="1">
      <c r="C411" s="75">
        <f t="shared" si="6"/>
      </c>
    </row>
    <row r="412" ht="19.5" customHeight="1">
      <c r="C412" s="75">
        <f t="shared" si="6"/>
      </c>
    </row>
    <row r="413" ht="19.5" customHeight="1">
      <c r="C413" s="75">
        <f t="shared" si="6"/>
      </c>
    </row>
    <row r="414" ht="19.5" customHeight="1">
      <c r="C414" s="75">
        <f t="shared" si="6"/>
      </c>
    </row>
    <row r="415" ht="19.5" customHeight="1">
      <c r="C415" s="75">
        <f t="shared" si="6"/>
      </c>
    </row>
    <row r="416" ht="19.5" customHeight="1">
      <c r="C416" s="75">
        <f t="shared" si="6"/>
      </c>
    </row>
    <row r="417" ht="19.5" customHeight="1">
      <c r="C417" s="75">
        <f t="shared" si="6"/>
      </c>
    </row>
    <row r="418" ht="19.5" customHeight="1">
      <c r="C418" s="75">
        <f t="shared" si="6"/>
      </c>
    </row>
    <row r="419" ht="19.5" customHeight="1">
      <c r="C419" s="75">
        <f t="shared" si="6"/>
      </c>
    </row>
    <row r="420" ht="19.5" customHeight="1">
      <c r="C420" s="75">
        <f t="shared" si="6"/>
      </c>
    </row>
    <row r="421" ht="19.5" customHeight="1">
      <c r="C421" s="75">
        <f t="shared" si="6"/>
      </c>
    </row>
    <row r="422" ht="19.5" customHeight="1">
      <c r="C422" s="75">
        <f t="shared" si="6"/>
      </c>
    </row>
    <row r="423" ht="19.5" customHeight="1">
      <c r="C423" s="75">
        <f t="shared" si="6"/>
      </c>
    </row>
    <row r="424" ht="19.5" customHeight="1">
      <c r="C424" s="75">
        <f t="shared" si="6"/>
      </c>
    </row>
    <row r="425" ht="19.5" customHeight="1">
      <c r="C425" s="75">
        <f t="shared" si="6"/>
      </c>
    </row>
    <row r="426" ht="19.5" customHeight="1">
      <c r="C426" s="75">
        <f t="shared" si="6"/>
      </c>
    </row>
    <row r="427" ht="19.5" customHeight="1">
      <c r="C427" s="75">
        <f t="shared" si="6"/>
      </c>
    </row>
    <row r="428" ht="19.5" customHeight="1">
      <c r="C428" s="75">
        <f t="shared" si="6"/>
      </c>
    </row>
    <row r="429" ht="19.5" customHeight="1">
      <c r="C429" s="75">
        <f t="shared" si="6"/>
      </c>
    </row>
    <row r="430" ht="19.5" customHeight="1">
      <c r="C430" s="75">
        <f t="shared" si="6"/>
      </c>
    </row>
    <row r="431" ht="19.5" customHeight="1">
      <c r="C431" s="75">
        <f t="shared" si="6"/>
      </c>
    </row>
    <row r="432" ht="19.5" customHeight="1">
      <c r="C432" s="75">
        <f t="shared" si="6"/>
      </c>
    </row>
    <row r="433" ht="19.5" customHeight="1">
      <c r="C433" s="75">
        <f t="shared" si="6"/>
      </c>
    </row>
    <row r="434" ht="19.5" customHeight="1">
      <c r="C434" s="75">
        <f t="shared" si="6"/>
      </c>
    </row>
    <row r="435" ht="19.5" customHeight="1">
      <c r="C435" s="75">
        <f t="shared" si="6"/>
      </c>
    </row>
    <row r="436" ht="19.5" customHeight="1">
      <c r="C436" s="75">
        <f t="shared" si="6"/>
      </c>
    </row>
    <row r="437" ht="19.5" customHeight="1">
      <c r="C437" s="75">
        <f t="shared" si="6"/>
      </c>
    </row>
    <row r="438" ht="19.5" customHeight="1">
      <c r="C438" s="75">
        <f t="shared" si="6"/>
      </c>
    </row>
    <row r="439" ht="19.5" customHeight="1">
      <c r="C439" s="75">
        <f t="shared" si="6"/>
      </c>
    </row>
    <row r="440" ht="19.5" customHeight="1">
      <c r="C440" s="75">
        <f t="shared" si="6"/>
      </c>
    </row>
    <row r="441" ht="19.5" customHeight="1">
      <c r="C441" s="75">
        <f t="shared" si="6"/>
      </c>
    </row>
    <row r="442" ht="19.5" customHeight="1">
      <c r="C442" s="75">
        <f t="shared" si="6"/>
      </c>
    </row>
    <row r="443" ht="19.5" customHeight="1">
      <c r="C443" s="75">
        <f t="shared" si="6"/>
      </c>
    </row>
    <row r="444" ht="19.5" customHeight="1">
      <c r="C444" s="75">
        <f t="shared" si="6"/>
      </c>
    </row>
    <row r="445" ht="19.5" customHeight="1">
      <c r="C445" s="75">
        <f t="shared" si="6"/>
      </c>
    </row>
    <row r="446" ht="19.5" customHeight="1">
      <c r="C446" s="75">
        <f t="shared" si="6"/>
      </c>
    </row>
    <row r="447" ht="19.5" customHeight="1">
      <c r="C447" s="75">
        <f t="shared" si="6"/>
      </c>
    </row>
    <row r="448" ht="19.5" customHeight="1">
      <c r="C448" s="75">
        <f t="shared" si="6"/>
      </c>
    </row>
    <row r="449" ht="19.5" customHeight="1">
      <c r="C449" s="75">
        <f t="shared" si="6"/>
      </c>
    </row>
    <row r="450" ht="19.5" customHeight="1">
      <c r="C450" s="75">
        <f t="shared" si="6"/>
      </c>
    </row>
    <row r="451" ht="19.5" customHeight="1">
      <c r="C451" s="75">
        <f t="shared" si="6"/>
      </c>
    </row>
    <row r="452" ht="19.5" customHeight="1">
      <c r="C452" s="75">
        <f aca="true" t="shared" si="7" ref="C452:C515">IF(ISNUMBER(A452),IF(ISNUMBER(B452),B452-A452,""),"")</f>
      </c>
    </row>
    <row r="453" ht="19.5" customHeight="1">
      <c r="C453" s="75">
        <f t="shared" si="7"/>
      </c>
    </row>
    <row r="454" ht="19.5" customHeight="1">
      <c r="C454" s="75">
        <f t="shared" si="7"/>
      </c>
    </row>
    <row r="455" ht="19.5" customHeight="1">
      <c r="C455" s="75">
        <f t="shared" si="7"/>
      </c>
    </row>
    <row r="456" ht="19.5" customHeight="1">
      <c r="C456" s="75">
        <f t="shared" si="7"/>
      </c>
    </row>
    <row r="457" ht="19.5" customHeight="1">
      <c r="C457" s="75">
        <f t="shared" si="7"/>
      </c>
    </row>
    <row r="458" ht="19.5" customHeight="1">
      <c r="C458" s="75">
        <f t="shared" si="7"/>
      </c>
    </row>
    <row r="459" ht="19.5" customHeight="1">
      <c r="C459" s="75">
        <f t="shared" si="7"/>
      </c>
    </row>
    <row r="460" ht="19.5" customHeight="1">
      <c r="C460" s="75">
        <f t="shared" si="7"/>
      </c>
    </row>
    <row r="461" ht="19.5" customHeight="1">
      <c r="C461" s="75">
        <f t="shared" si="7"/>
      </c>
    </row>
    <row r="462" ht="19.5" customHeight="1">
      <c r="C462" s="75">
        <f t="shared" si="7"/>
      </c>
    </row>
    <row r="463" ht="19.5" customHeight="1">
      <c r="C463" s="75">
        <f t="shared" si="7"/>
      </c>
    </row>
    <row r="464" ht="19.5" customHeight="1">
      <c r="C464" s="75">
        <f t="shared" si="7"/>
      </c>
    </row>
    <row r="465" ht="19.5" customHeight="1">
      <c r="C465" s="75">
        <f t="shared" si="7"/>
      </c>
    </row>
    <row r="466" ht="19.5" customHeight="1">
      <c r="C466" s="75">
        <f t="shared" si="7"/>
      </c>
    </row>
    <row r="467" ht="19.5" customHeight="1">
      <c r="C467" s="75">
        <f t="shared" si="7"/>
      </c>
    </row>
    <row r="468" ht="19.5" customHeight="1">
      <c r="C468" s="75">
        <f t="shared" si="7"/>
      </c>
    </row>
    <row r="469" ht="19.5" customHeight="1">
      <c r="C469" s="75">
        <f t="shared" si="7"/>
      </c>
    </row>
    <row r="470" ht="19.5" customHeight="1">
      <c r="C470" s="75">
        <f t="shared" si="7"/>
      </c>
    </row>
    <row r="471" ht="19.5" customHeight="1">
      <c r="C471" s="75">
        <f t="shared" si="7"/>
      </c>
    </row>
    <row r="472" ht="19.5" customHeight="1">
      <c r="C472" s="75">
        <f t="shared" si="7"/>
      </c>
    </row>
    <row r="473" ht="19.5" customHeight="1">
      <c r="C473" s="75">
        <f t="shared" si="7"/>
      </c>
    </row>
    <row r="474" ht="19.5" customHeight="1">
      <c r="C474" s="75">
        <f t="shared" si="7"/>
      </c>
    </row>
    <row r="475" ht="19.5" customHeight="1">
      <c r="C475" s="75">
        <f t="shared" si="7"/>
      </c>
    </row>
    <row r="476" ht="19.5" customHeight="1">
      <c r="C476" s="75">
        <f t="shared" si="7"/>
      </c>
    </row>
    <row r="477" ht="19.5" customHeight="1">
      <c r="C477" s="75">
        <f t="shared" si="7"/>
      </c>
    </row>
    <row r="478" ht="19.5" customHeight="1">
      <c r="C478" s="75">
        <f t="shared" si="7"/>
      </c>
    </row>
    <row r="479" ht="19.5" customHeight="1">
      <c r="C479" s="75">
        <f t="shared" si="7"/>
      </c>
    </row>
    <row r="480" ht="19.5" customHeight="1">
      <c r="C480" s="75">
        <f t="shared" si="7"/>
      </c>
    </row>
    <row r="481" ht="19.5" customHeight="1">
      <c r="C481" s="75">
        <f t="shared" si="7"/>
      </c>
    </row>
    <row r="482" ht="19.5" customHeight="1">
      <c r="C482" s="75">
        <f t="shared" si="7"/>
      </c>
    </row>
    <row r="483" ht="19.5" customHeight="1">
      <c r="C483" s="75">
        <f t="shared" si="7"/>
      </c>
    </row>
    <row r="484" ht="19.5" customHeight="1">
      <c r="C484" s="75">
        <f t="shared" si="7"/>
      </c>
    </row>
    <row r="485" ht="19.5" customHeight="1">
      <c r="C485" s="75">
        <f t="shared" si="7"/>
      </c>
    </row>
    <row r="486" ht="19.5" customHeight="1">
      <c r="C486" s="75">
        <f t="shared" si="7"/>
      </c>
    </row>
    <row r="487" ht="19.5" customHeight="1">
      <c r="C487" s="75">
        <f t="shared" si="7"/>
      </c>
    </row>
    <row r="488" ht="19.5" customHeight="1">
      <c r="C488" s="75">
        <f t="shared" si="7"/>
      </c>
    </row>
    <row r="489" ht="19.5" customHeight="1">
      <c r="C489" s="75">
        <f t="shared" si="7"/>
      </c>
    </row>
    <row r="490" ht="19.5" customHeight="1">
      <c r="C490" s="75">
        <f t="shared" si="7"/>
      </c>
    </row>
    <row r="491" ht="19.5" customHeight="1">
      <c r="C491" s="75">
        <f t="shared" si="7"/>
      </c>
    </row>
    <row r="492" ht="19.5" customHeight="1">
      <c r="C492" s="75">
        <f t="shared" si="7"/>
      </c>
    </row>
    <row r="493" ht="19.5" customHeight="1">
      <c r="C493" s="75">
        <f t="shared" si="7"/>
      </c>
    </row>
    <row r="494" ht="19.5" customHeight="1">
      <c r="C494" s="75">
        <f t="shared" si="7"/>
      </c>
    </row>
    <row r="495" ht="19.5" customHeight="1">
      <c r="C495" s="75">
        <f t="shared" si="7"/>
      </c>
    </row>
    <row r="496" ht="19.5" customHeight="1">
      <c r="C496" s="75">
        <f t="shared" si="7"/>
      </c>
    </row>
    <row r="497" ht="19.5" customHeight="1">
      <c r="C497" s="75">
        <f t="shared" si="7"/>
      </c>
    </row>
    <row r="498" ht="19.5" customHeight="1">
      <c r="C498" s="75">
        <f t="shared" si="7"/>
      </c>
    </row>
    <row r="499" ht="19.5" customHeight="1">
      <c r="C499" s="75">
        <f t="shared" si="7"/>
      </c>
    </row>
    <row r="500" ht="19.5" customHeight="1">
      <c r="C500" s="75">
        <f t="shared" si="7"/>
      </c>
    </row>
    <row r="501" ht="19.5" customHeight="1">
      <c r="C501" s="75">
        <f t="shared" si="7"/>
      </c>
    </row>
    <row r="502" ht="19.5" customHeight="1">
      <c r="C502" s="75">
        <f t="shared" si="7"/>
      </c>
    </row>
    <row r="503" ht="19.5" customHeight="1">
      <c r="C503" s="75">
        <f t="shared" si="7"/>
      </c>
    </row>
    <row r="504" ht="19.5" customHeight="1">
      <c r="C504" s="75">
        <f t="shared" si="7"/>
      </c>
    </row>
    <row r="505" ht="19.5" customHeight="1">
      <c r="C505" s="75">
        <f t="shared" si="7"/>
      </c>
    </row>
    <row r="506" ht="19.5" customHeight="1">
      <c r="C506" s="75">
        <f t="shared" si="7"/>
      </c>
    </row>
    <row r="507" ht="19.5" customHeight="1">
      <c r="C507" s="75">
        <f t="shared" si="7"/>
      </c>
    </row>
    <row r="508" ht="19.5" customHeight="1">
      <c r="C508" s="75">
        <f t="shared" si="7"/>
      </c>
    </row>
    <row r="509" ht="19.5" customHeight="1">
      <c r="C509" s="75">
        <f t="shared" si="7"/>
      </c>
    </row>
    <row r="510" ht="19.5" customHeight="1">
      <c r="C510" s="75">
        <f t="shared" si="7"/>
      </c>
    </row>
    <row r="511" ht="19.5" customHeight="1">
      <c r="C511" s="75">
        <f t="shared" si="7"/>
      </c>
    </row>
    <row r="512" ht="19.5" customHeight="1">
      <c r="C512" s="75">
        <f t="shared" si="7"/>
      </c>
    </row>
    <row r="513" ht="19.5" customHeight="1">
      <c r="C513" s="75">
        <f t="shared" si="7"/>
      </c>
    </row>
    <row r="514" ht="19.5" customHeight="1">
      <c r="C514" s="75">
        <f t="shared" si="7"/>
      </c>
    </row>
    <row r="515" ht="19.5" customHeight="1">
      <c r="C515" s="75">
        <f t="shared" si="7"/>
      </c>
    </row>
    <row r="516" ht="19.5" customHeight="1">
      <c r="C516" s="75">
        <f aca="true" t="shared" si="8" ref="C516:C579">IF(ISNUMBER(A516),IF(ISNUMBER(B516),B516-A516,""),"")</f>
      </c>
    </row>
    <row r="517" ht="19.5" customHeight="1">
      <c r="C517" s="75">
        <f t="shared" si="8"/>
      </c>
    </row>
    <row r="518" ht="19.5" customHeight="1">
      <c r="C518" s="75">
        <f t="shared" si="8"/>
      </c>
    </row>
    <row r="519" ht="19.5" customHeight="1">
      <c r="C519" s="75">
        <f t="shared" si="8"/>
      </c>
    </row>
    <row r="520" ht="19.5" customHeight="1">
      <c r="C520" s="75">
        <f t="shared" si="8"/>
      </c>
    </row>
    <row r="521" ht="19.5" customHeight="1">
      <c r="C521" s="75">
        <f t="shared" si="8"/>
      </c>
    </row>
    <row r="522" ht="19.5" customHeight="1">
      <c r="C522" s="75">
        <f t="shared" si="8"/>
      </c>
    </row>
    <row r="523" ht="19.5" customHeight="1">
      <c r="C523" s="75">
        <f t="shared" si="8"/>
      </c>
    </row>
    <row r="524" ht="19.5" customHeight="1">
      <c r="C524" s="75">
        <f t="shared" si="8"/>
      </c>
    </row>
    <row r="525" ht="19.5" customHeight="1">
      <c r="C525" s="75">
        <f t="shared" si="8"/>
      </c>
    </row>
    <row r="526" ht="19.5" customHeight="1">
      <c r="C526" s="75">
        <f t="shared" si="8"/>
      </c>
    </row>
    <row r="527" ht="19.5" customHeight="1">
      <c r="C527" s="75">
        <f t="shared" si="8"/>
      </c>
    </row>
    <row r="528" ht="19.5" customHeight="1">
      <c r="C528" s="75">
        <f t="shared" si="8"/>
      </c>
    </row>
    <row r="529" ht="19.5" customHeight="1">
      <c r="C529" s="75">
        <f t="shared" si="8"/>
      </c>
    </row>
    <row r="530" ht="19.5" customHeight="1">
      <c r="C530" s="75">
        <f t="shared" si="8"/>
      </c>
    </row>
    <row r="531" ht="19.5" customHeight="1">
      <c r="C531" s="75">
        <f t="shared" si="8"/>
      </c>
    </row>
    <row r="532" ht="19.5" customHeight="1">
      <c r="C532" s="75">
        <f t="shared" si="8"/>
      </c>
    </row>
    <row r="533" ht="19.5" customHeight="1">
      <c r="C533" s="75">
        <f t="shared" si="8"/>
      </c>
    </row>
    <row r="534" ht="19.5" customHeight="1">
      <c r="C534" s="75">
        <f t="shared" si="8"/>
      </c>
    </row>
    <row r="535" ht="19.5" customHeight="1">
      <c r="C535" s="75">
        <f t="shared" si="8"/>
      </c>
    </row>
    <row r="536" ht="19.5" customHeight="1">
      <c r="C536" s="75">
        <f t="shared" si="8"/>
      </c>
    </row>
    <row r="537" ht="19.5" customHeight="1">
      <c r="C537" s="75">
        <f t="shared" si="8"/>
      </c>
    </row>
    <row r="538" ht="19.5" customHeight="1">
      <c r="C538" s="75">
        <f t="shared" si="8"/>
      </c>
    </row>
    <row r="539" ht="19.5" customHeight="1">
      <c r="C539" s="75">
        <f t="shared" si="8"/>
      </c>
    </row>
    <row r="540" ht="19.5" customHeight="1">
      <c r="C540" s="75">
        <f t="shared" si="8"/>
      </c>
    </row>
    <row r="541" ht="19.5" customHeight="1">
      <c r="C541" s="75">
        <f t="shared" si="8"/>
      </c>
    </row>
    <row r="542" ht="19.5" customHeight="1">
      <c r="C542" s="75">
        <f t="shared" si="8"/>
      </c>
    </row>
    <row r="543" ht="19.5" customHeight="1">
      <c r="C543" s="75">
        <f t="shared" si="8"/>
      </c>
    </row>
    <row r="544" ht="19.5" customHeight="1">
      <c r="C544" s="75">
        <f t="shared" si="8"/>
      </c>
    </row>
    <row r="545" ht="19.5" customHeight="1">
      <c r="C545" s="75">
        <f t="shared" si="8"/>
      </c>
    </row>
    <row r="546" ht="19.5" customHeight="1">
      <c r="C546" s="75">
        <f t="shared" si="8"/>
      </c>
    </row>
    <row r="547" ht="19.5" customHeight="1">
      <c r="C547" s="75">
        <f t="shared" si="8"/>
      </c>
    </row>
    <row r="548" ht="19.5" customHeight="1">
      <c r="C548" s="75">
        <f t="shared" si="8"/>
      </c>
    </row>
    <row r="549" ht="19.5" customHeight="1">
      <c r="C549" s="75">
        <f t="shared" si="8"/>
      </c>
    </row>
    <row r="550" ht="19.5" customHeight="1">
      <c r="C550" s="75">
        <f t="shared" si="8"/>
      </c>
    </row>
    <row r="551" ht="19.5" customHeight="1">
      <c r="C551" s="75">
        <f t="shared" si="8"/>
      </c>
    </row>
    <row r="552" ht="19.5" customHeight="1">
      <c r="C552" s="75">
        <f t="shared" si="8"/>
      </c>
    </row>
    <row r="553" ht="19.5" customHeight="1">
      <c r="C553" s="75">
        <f t="shared" si="8"/>
      </c>
    </row>
    <row r="554" ht="19.5" customHeight="1">
      <c r="C554" s="75">
        <f t="shared" si="8"/>
      </c>
    </row>
    <row r="555" ht="19.5" customHeight="1">
      <c r="C555" s="75">
        <f t="shared" si="8"/>
      </c>
    </row>
    <row r="556" ht="19.5" customHeight="1">
      <c r="C556" s="75">
        <f t="shared" si="8"/>
      </c>
    </row>
    <row r="557" ht="19.5" customHeight="1">
      <c r="C557" s="75">
        <f t="shared" si="8"/>
      </c>
    </row>
    <row r="558" ht="19.5" customHeight="1">
      <c r="C558" s="75">
        <f t="shared" si="8"/>
      </c>
    </row>
    <row r="559" ht="19.5" customHeight="1">
      <c r="C559" s="75">
        <f t="shared" si="8"/>
      </c>
    </row>
    <row r="560" ht="19.5" customHeight="1">
      <c r="C560" s="75">
        <f t="shared" si="8"/>
      </c>
    </row>
    <row r="561" ht="19.5" customHeight="1">
      <c r="C561" s="75">
        <f t="shared" si="8"/>
      </c>
    </row>
    <row r="562" ht="19.5" customHeight="1">
      <c r="C562" s="75">
        <f t="shared" si="8"/>
      </c>
    </row>
    <row r="563" ht="19.5" customHeight="1">
      <c r="C563" s="75">
        <f t="shared" si="8"/>
      </c>
    </row>
    <row r="564" ht="19.5" customHeight="1">
      <c r="C564" s="75">
        <f t="shared" si="8"/>
      </c>
    </row>
    <row r="565" ht="19.5" customHeight="1">
      <c r="C565" s="75">
        <f t="shared" si="8"/>
      </c>
    </row>
    <row r="566" ht="19.5" customHeight="1">
      <c r="C566" s="75">
        <f t="shared" si="8"/>
      </c>
    </row>
    <row r="567" ht="19.5" customHeight="1">
      <c r="C567" s="75">
        <f t="shared" si="8"/>
      </c>
    </row>
    <row r="568" ht="19.5" customHeight="1">
      <c r="C568" s="75">
        <f t="shared" si="8"/>
      </c>
    </row>
    <row r="569" ht="19.5" customHeight="1">
      <c r="C569" s="75">
        <f t="shared" si="8"/>
      </c>
    </row>
    <row r="570" ht="19.5" customHeight="1">
      <c r="C570" s="75">
        <f t="shared" si="8"/>
      </c>
    </row>
    <row r="571" ht="19.5" customHeight="1">
      <c r="C571" s="75">
        <f t="shared" si="8"/>
      </c>
    </row>
    <row r="572" ht="19.5" customHeight="1">
      <c r="C572" s="75">
        <f t="shared" si="8"/>
      </c>
    </row>
    <row r="573" ht="19.5" customHeight="1">
      <c r="C573" s="75">
        <f t="shared" si="8"/>
      </c>
    </row>
    <row r="574" ht="19.5" customHeight="1">
      <c r="C574" s="75">
        <f t="shared" si="8"/>
      </c>
    </row>
    <row r="575" ht="19.5" customHeight="1">
      <c r="C575" s="75">
        <f t="shared" si="8"/>
      </c>
    </row>
    <row r="576" ht="19.5" customHeight="1">
      <c r="C576" s="75">
        <f t="shared" si="8"/>
      </c>
    </row>
    <row r="577" ht="19.5" customHeight="1">
      <c r="C577" s="75">
        <f t="shared" si="8"/>
      </c>
    </row>
    <row r="578" ht="19.5" customHeight="1">
      <c r="C578" s="75">
        <f t="shared" si="8"/>
      </c>
    </row>
    <row r="579" ht="19.5" customHeight="1">
      <c r="C579" s="75">
        <f t="shared" si="8"/>
      </c>
    </row>
    <row r="580" ht="19.5" customHeight="1">
      <c r="C580" s="75">
        <f aca="true" t="shared" si="9" ref="C580:C643">IF(ISNUMBER(A580),IF(ISNUMBER(B580),B580-A580,""),"")</f>
      </c>
    </row>
    <row r="581" ht="19.5" customHeight="1">
      <c r="C581" s="75">
        <f t="shared" si="9"/>
      </c>
    </row>
    <row r="582" ht="19.5" customHeight="1">
      <c r="C582" s="75">
        <f t="shared" si="9"/>
      </c>
    </row>
    <row r="583" ht="19.5" customHeight="1">
      <c r="C583" s="75">
        <f t="shared" si="9"/>
      </c>
    </row>
    <row r="584" ht="19.5" customHeight="1">
      <c r="C584" s="75">
        <f t="shared" si="9"/>
      </c>
    </row>
    <row r="585" ht="19.5" customHeight="1">
      <c r="C585" s="75">
        <f t="shared" si="9"/>
      </c>
    </row>
    <row r="586" ht="19.5" customHeight="1">
      <c r="C586" s="75">
        <f t="shared" si="9"/>
      </c>
    </row>
    <row r="587" ht="19.5" customHeight="1">
      <c r="C587" s="75">
        <f t="shared" si="9"/>
      </c>
    </row>
    <row r="588" ht="19.5" customHeight="1">
      <c r="C588" s="75">
        <f t="shared" si="9"/>
      </c>
    </row>
    <row r="589" ht="19.5" customHeight="1">
      <c r="C589" s="75">
        <f t="shared" si="9"/>
      </c>
    </row>
    <row r="590" ht="19.5" customHeight="1">
      <c r="C590" s="75">
        <f t="shared" si="9"/>
      </c>
    </row>
    <row r="591" ht="19.5" customHeight="1">
      <c r="C591" s="75">
        <f t="shared" si="9"/>
      </c>
    </row>
    <row r="592" ht="19.5" customHeight="1">
      <c r="C592" s="75">
        <f t="shared" si="9"/>
      </c>
    </row>
    <row r="593" ht="19.5" customHeight="1">
      <c r="C593" s="75">
        <f t="shared" si="9"/>
      </c>
    </row>
    <row r="594" ht="19.5" customHeight="1">
      <c r="C594" s="75">
        <f t="shared" si="9"/>
      </c>
    </row>
    <row r="595" ht="19.5" customHeight="1">
      <c r="C595" s="75">
        <f t="shared" si="9"/>
      </c>
    </row>
    <row r="596" ht="19.5" customHeight="1">
      <c r="C596" s="75">
        <f t="shared" si="9"/>
      </c>
    </row>
    <row r="597" ht="19.5" customHeight="1">
      <c r="C597" s="75">
        <f t="shared" si="9"/>
      </c>
    </row>
    <row r="598" ht="19.5" customHeight="1">
      <c r="C598" s="75">
        <f t="shared" si="9"/>
      </c>
    </row>
    <row r="599" ht="19.5" customHeight="1">
      <c r="C599" s="75">
        <f t="shared" si="9"/>
      </c>
    </row>
    <row r="600" ht="19.5" customHeight="1">
      <c r="C600" s="75">
        <f t="shared" si="9"/>
      </c>
    </row>
    <row r="601" ht="19.5" customHeight="1">
      <c r="C601" s="75">
        <f t="shared" si="9"/>
      </c>
    </row>
    <row r="602" ht="19.5" customHeight="1">
      <c r="C602" s="75">
        <f t="shared" si="9"/>
      </c>
    </row>
    <row r="603" ht="19.5" customHeight="1">
      <c r="C603" s="75">
        <f t="shared" si="9"/>
      </c>
    </row>
    <row r="604" ht="19.5" customHeight="1">
      <c r="C604" s="75">
        <f t="shared" si="9"/>
      </c>
    </row>
    <row r="605" ht="19.5" customHeight="1">
      <c r="C605" s="75">
        <f t="shared" si="9"/>
      </c>
    </row>
    <row r="606" ht="19.5" customHeight="1">
      <c r="C606" s="75">
        <f t="shared" si="9"/>
      </c>
    </row>
    <row r="607" ht="19.5" customHeight="1">
      <c r="C607" s="75">
        <f t="shared" si="9"/>
      </c>
    </row>
    <row r="608" ht="19.5" customHeight="1">
      <c r="C608" s="75">
        <f t="shared" si="9"/>
      </c>
    </row>
    <row r="609" ht="19.5" customHeight="1">
      <c r="C609" s="75">
        <f t="shared" si="9"/>
      </c>
    </row>
    <row r="610" ht="19.5" customHeight="1">
      <c r="C610" s="75">
        <f t="shared" si="9"/>
      </c>
    </row>
    <row r="611" ht="19.5" customHeight="1">
      <c r="C611" s="75">
        <f t="shared" si="9"/>
      </c>
    </row>
    <row r="612" ht="19.5" customHeight="1">
      <c r="C612" s="75">
        <f t="shared" si="9"/>
      </c>
    </row>
    <row r="613" ht="19.5" customHeight="1">
      <c r="C613" s="75">
        <f t="shared" si="9"/>
      </c>
    </row>
    <row r="614" ht="19.5" customHeight="1">
      <c r="C614" s="75">
        <f t="shared" si="9"/>
      </c>
    </row>
    <row r="615" ht="19.5" customHeight="1">
      <c r="C615" s="75">
        <f t="shared" si="9"/>
      </c>
    </row>
    <row r="616" ht="19.5" customHeight="1">
      <c r="C616" s="75">
        <f t="shared" si="9"/>
      </c>
    </row>
    <row r="617" ht="19.5" customHeight="1">
      <c r="C617" s="75">
        <f t="shared" si="9"/>
      </c>
    </row>
    <row r="618" ht="19.5" customHeight="1">
      <c r="C618" s="75">
        <f t="shared" si="9"/>
      </c>
    </row>
    <row r="619" ht="19.5" customHeight="1">
      <c r="C619" s="75">
        <f t="shared" si="9"/>
      </c>
    </row>
    <row r="620" ht="19.5" customHeight="1">
      <c r="C620" s="75">
        <f t="shared" si="9"/>
      </c>
    </row>
    <row r="621" ht="19.5" customHeight="1">
      <c r="C621" s="75">
        <f t="shared" si="9"/>
      </c>
    </row>
    <row r="622" ht="19.5" customHeight="1">
      <c r="C622" s="75">
        <f t="shared" si="9"/>
      </c>
    </row>
    <row r="623" ht="19.5" customHeight="1">
      <c r="C623" s="75">
        <f t="shared" si="9"/>
      </c>
    </row>
    <row r="624" ht="19.5" customHeight="1">
      <c r="C624" s="75">
        <f t="shared" si="9"/>
      </c>
    </row>
    <row r="625" ht="19.5" customHeight="1">
      <c r="C625" s="75">
        <f t="shared" si="9"/>
      </c>
    </row>
    <row r="626" ht="19.5" customHeight="1">
      <c r="C626" s="75">
        <f t="shared" si="9"/>
      </c>
    </row>
    <row r="627" ht="19.5" customHeight="1">
      <c r="C627" s="75">
        <f t="shared" si="9"/>
      </c>
    </row>
    <row r="628" ht="19.5" customHeight="1">
      <c r="C628" s="75">
        <f t="shared" si="9"/>
      </c>
    </row>
    <row r="629" ht="19.5" customHeight="1">
      <c r="C629" s="75">
        <f t="shared" si="9"/>
      </c>
    </row>
    <row r="630" ht="19.5" customHeight="1">
      <c r="C630" s="75">
        <f t="shared" si="9"/>
      </c>
    </row>
    <row r="631" ht="19.5" customHeight="1">
      <c r="C631" s="75">
        <f t="shared" si="9"/>
      </c>
    </row>
    <row r="632" ht="19.5" customHeight="1">
      <c r="C632" s="75">
        <f t="shared" si="9"/>
      </c>
    </row>
    <row r="633" ht="19.5" customHeight="1">
      <c r="C633" s="75">
        <f t="shared" si="9"/>
      </c>
    </row>
    <row r="634" ht="19.5" customHeight="1">
      <c r="C634" s="75">
        <f t="shared" si="9"/>
      </c>
    </row>
    <row r="635" ht="19.5" customHeight="1">
      <c r="C635" s="75">
        <f t="shared" si="9"/>
      </c>
    </row>
    <row r="636" ht="19.5" customHeight="1">
      <c r="C636" s="75">
        <f t="shared" si="9"/>
      </c>
    </row>
    <row r="637" ht="19.5" customHeight="1">
      <c r="C637" s="75">
        <f t="shared" si="9"/>
      </c>
    </row>
    <row r="638" ht="19.5" customHeight="1">
      <c r="C638" s="75">
        <f t="shared" si="9"/>
      </c>
    </row>
    <row r="639" ht="19.5" customHeight="1">
      <c r="C639" s="75">
        <f t="shared" si="9"/>
      </c>
    </row>
    <row r="640" ht="19.5" customHeight="1">
      <c r="C640" s="75">
        <f t="shared" si="9"/>
      </c>
    </row>
    <row r="641" ht="19.5" customHeight="1">
      <c r="C641" s="75">
        <f t="shared" si="9"/>
      </c>
    </row>
    <row r="642" ht="19.5" customHeight="1">
      <c r="C642" s="75">
        <f t="shared" si="9"/>
      </c>
    </row>
    <row r="643" ht="19.5" customHeight="1">
      <c r="C643" s="75">
        <f t="shared" si="9"/>
      </c>
    </row>
    <row r="644" ht="19.5" customHeight="1">
      <c r="C644" s="75">
        <f aca="true" t="shared" si="10" ref="C644:C707">IF(ISNUMBER(A644),IF(ISNUMBER(B644),B644-A644,""),"")</f>
      </c>
    </row>
    <row r="645" ht="19.5" customHeight="1">
      <c r="C645" s="75">
        <f t="shared" si="10"/>
      </c>
    </row>
    <row r="646" ht="19.5" customHeight="1">
      <c r="C646" s="75">
        <f t="shared" si="10"/>
      </c>
    </row>
    <row r="647" ht="19.5" customHeight="1">
      <c r="C647" s="75">
        <f t="shared" si="10"/>
      </c>
    </row>
    <row r="648" ht="19.5" customHeight="1">
      <c r="C648" s="75">
        <f t="shared" si="10"/>
      </c>
    </row>
    <row r="649" ht="19.5" customHeight="1">
      <c r="C649" s="75">
        <f t="shared" si="10"/>
      </c>
    </row>
    <row r="650" ht="19.5" customHeight="1">
      <c r="C650" s="75">
        <f t="shared" si="10"/>
      </c>
    </row>
    <row r="651" ht="19.5" customHeight="1">
      <c r="C651" s="75">
        <f t="shared" si="10"/>
      </c>
    </row>
    <row r="652" ht="19.5" customHeight="1">
      <c r="C652" s="75">
        <f t="shared" si="10"/>
      </c>
    </row>
    <row r="653" ht="19.5" customHeight="1">
      <c r="C653" s="75">
        <f t="shared" si="10"/>
      </c>
    </row>
    <row r="654" ht="19.5" customHeight="1">
      <c r="C654" s="75">
        <f t="shared" si="10"/>
      </c>
    </row>
    <row r="655" ht="19.5" customHeight="1">
      <c r="C655" s="75">
        <f t="shared" si="10"/>
      </c>
    </row>
    <row r="656" ht="19.5" customHeight="1">
      <c r="C656" s="75">
        <f t="shared" si="10"/>
      </c>
    </row>
    <row r="657" ht="19.5" customHeight="1">
      <c r="C657" s="75">
        <f t="shared" si="10"/>
      </c>
    </row>
    <row r="658" ht="19.5" customHeight="1">
      <c r="C658" s="75">
        <f t="shared" si="10"/>
      </c>
    </row>
    <row r="659" ht="19.5" customHeight="1">
      <c r="C659" s="75">
        <f t="shared" si="10"/>
      </c>
    </row>
    <row r="660" ht="19.5" customHeight="1">
      <c r="C660" s="75">
        <f t="shared" si="10"/>
      </c>
    </row>
    <row r="661" ht="19.5" customHeight="1">
      <c r="C661" s="75">
        <f t="shared" si="10"/>
      </c>
    </row>
    <row r="662" ht="19.5" customHeight="1">
      <c r="C662" s="75">
        <f t="shared" si="10"/>
      </c>
    </row>
    <row r="663" ht="19.5" customHeight="1">
      <c r="C663" s="75">
        <f t="shared" si="10"/>
      </c>
    </row>
    <row r="664" ht="19.5" customHeight="1">
      <c r="C664" s="75">
        <f t="shared" si="10"/>
      </c>
    </row>
    <row r="665" ht="19.5" customHeight="1">
      <c r="C665" s="75">
        <f t="shared" si="10"/>
      </c>
    </row>
    <row r="666" ht="19.5" customHeight="1">
      <c r="C666" s="75">
        <f t="shared" si="10"/>
      </c>
    </row>
    <row r="667" ht="19.5" customHeight="1">
      <c r="C667" s="75">
        <f t="shared" si="10"/>
      </c>
    </row>
    <row r="668" ht="19.5" customHeight="1">
      <c r="C668" s="75">
        <f t="shared" si="10"/>
      </c>
    </row>
    <row r="669" ht="19.5" customHeight="1">
      <c r="C669" s="75">
        <f t="shared" si="10"/>
      </c>
    </row>
    <row r="670" ht="19.5" customHeight="1">
      <c r="C670" s="75">
        <f t="shared" si="10"/>
      </c>
    </row>
    <row r="671" ht="19.5" customHeight="1">
      <c r="C671" s="75">
        <f t="shared" si="10"/>
      </c>
    </row>
    <row r="672" ht="19.5" customHeight="1">
      <c r="C672" s="75">
        <f t="shared" si="10"/>
      </c>
    </row>
    <row r="673" ht="19.5" customHeight="1">
      <c r="C673" s="75">
        <f t="shared" si="10"/>
      </c>
    </row>
    <row r="674" ht="19.5" customHeight="1">
      <c r="C674" s="75">
        <f t="shared" si="10"/>
      </c>
    </row>
    <row r="675" ht="19.5" customHeight="1">
      <c r="C675" s="75">
        <f t="shared" si="10"/>
      </c>
    </row>
    <row r="676" ht="19.5" customHeight="1">
      <c r="C676" s="75">
        <f t="shared" si="10"/>
      </c>
    </row>
    <row r="677" ht="19.5" customHeight="1">
      <c r="C677" s="75">
        <f t="shared" si="10"/>
      </c>
    </row>
    <row r="678" ht="19.5" customHeight="1">
      <c r="C678" s="75">
        <f t="shared" si="10"/>
      </c>
    </row>
    <row r="679" ht="19.5" customHeight="1">
      <c r="C679" s="75">
        <f t="shared" si="10"/>
      </c>
    </row>
    <row r="680" ht="19.5" customHeight="1">
      <c r="C680" s="75">
        <f t="shared" si="10"/>
      </c>
    </row>
    <row r="681" ht="19.5" customHeight="1">
      <c r="C681" s="75">
        <f t="shared" si="10"/>
      </c>
    </row>
    <row r="682" ht="19.5" customHeight="1">
      <c r="C682" s="75">
        <f t="shared" si="10"/>
      </c>
    </row>
    <row r="683" ht="19.5" customHeight="1">
      <c r="C683" s="75">
        <f t="shared" si="10"/>
      </c>
    </row>
    <row r="684" ht="19.5" customHeight="1">
      <c r="C684" s="75">
        <f t="shared" si="10"/>
      </c>
    </row>
    <row r="685" ht="19.5" customHeight="1">
      <c r="C685" s="75">
        <f t="shared" si="10"/>
      </c>
    </row>
    <row r="686" ht="19.5" customHeight="1">
      <c r="C686" s="75">
        <f t="shared" si="10"/>
      </c>
    </row>
    <row r="687" ht="19.5" customHeight="1">
      <c r="C687" s="75">
        <f t="shared" si="10"/>
      </c>
    </row>
    <row r="688" ht="19.5" customHeight="1">
      <c r="C688" s="75">
        <f t="shared" si="10"/>
      </c>
    </row>
    <row r="689" ht="19.5" customHeight="1">
      <c r="C689" s="75">
        <f t="shared" si="10"/>
      </c>
    </row>
    <row r="690" ht="19.5" customHeight="1">
      <c r="C690" s="75">
        <f t="shared" si="10"/>
      </c>
    </row>
    <row r="691" ht="19.5" customHeight="1">
      <c r="C691" s="75">
        <f t="shared" si="10"/>
      </c>
    </row>
    <row r="692" ht="19.5" customHeight="1">
      <c r="C692" s="75">
        <f t="shared" si="10"/>
      </c>
    </row>
    <row r="693" ht="19.5" customHeight="1">
      <c r="C693" s="75">
        <f t="shared" si="10"/>
      </c>
    </row>
    <row r="694" ht="19.5" customHeight="1">
      <c r="C694" s="75">
        <f t="shared" si="10"/>
      </c>
    </row>
    <row r="695" ht="19.5" customHeight="1">
      <c r="C695" s="75">
        <f t="shared" si="10"/>
      </c>
    </row>
    <row r="696" ht="19.5" customHeight="1">
      <c r="C696" s="75">
        <f t="shared" si="10"/>
      </c>
    </row>
    <row r="697" ht="19.5" customHeight="1">
      <c r="C697" s="75">
        <f t="shared" si="10"/>
      </c>
    </row>
    <row r="698" ht="19.5" customHeight="1">
      <c r="C698" s="75">
        <f t="shared" si="10"/>
      </c>
    </row>
    <row r="699" ht="19.5" customHeight="1">
      <c r="C699" s="75">
        <f t="shared" si="10"/>
      </c>
    </row>
    <row r="700" ht="19.5" customHeight="1">
      <c r="C700" s="75">
        <f t="shared" si="10"/>
      </c>
    </row>
    <row r="701" ht="19.5" customHeight="1">
      <c r="C701" s="75">
        <f t="shared" si="10"/>
      </c>
    </row>
    <row r="702" ht="19.5" customHeight="1">
      <c r="C702" s="75">
        <f t="shared" si="10"/>
      </c>
    </row>
    <row r="703" ht="19.5" customHeight="1">
      <c r="C703" s="75">
        <f t="shared" si="10"/>
      </c>
    </row>
    <row r="704" ht="19.5" customHeight="1">
      <c r="C704" s="75">
        <f t="shared" si="10"/>
      </c>
    </row>
    <row r="705" ht="19.5" customHeight="1">
      <c r="C705" s="75">
        <f t="shared" si="10"/>
      </c>
    </row>
    <row r="706" ht="19.5" customHeight="1">
      <c r="C706" s="75">
        <f t="shared" si="10"/>
      </c>
    </row>
    <row r="707" ht="19.5" customHeight="1">
      <c r="C707" s="75">
        <f t="shared" si="10"/>
      </c>
    </row>
    <row r="708" ht="19.5" customHeight="1">
      <c r="C708" s="75">
        <f aca="true" t="shared" si="11" ref="C708:C771">IF(ISNUMBER(A708),IF(ISNUMBER(B708),B708-A708,""),"")</f>
      </c>
    </row>
    <row r="709" ht="19.5" customHeight="1">
      <c r="C709" s="75">
        <f t="shared" si="11"/>
      </c>
    </row>
    <row r="710" ht="19.5" customHeight="1">
      <c r="C710" s="75">
        <f t="shared" si="11"/>
      </c>
    </row>
    <row r="711" ht="19.5" customHeight="1">
      <c r="C711" s="75">
        <f t="shared" si="11"/>
      </c>
    </row>
    <row r="712" ht="19.5" customHeight="1">
      <c r="C712" s="75">
        <f t="shared" si="11"/>
      </c>
    </row>
    <row r="713" ht="19.5" customHeight="1">
      <c r="C713" s="75">
        <f t="shared" si="11"/>
      </c>
    </row>
    <row r="714" ht="19.5" customHeight="1">
      <c r="C714" s="75">
        <f t="shared" si="11"/>
      </c>
    </row>
    <row r="715" ht="19.5" customHeight="1">
      <c r="C715" s="75">
        <f t="shared" si="11"/>
      </c>
    </row>
    <row r="716" ht="19.5" customHeight="1">
      <c r="C716" s="75">
        <f t="shared" si="11"/>
      </c>
    </row>
    <row r="717" ht="19.5" customHeight="1">
      <c r="C717" s="75">
        <f t="shared" si="11"/>
      </c>
    </row>
    <row r="718" ht="19.5" customHeight="1">
      <c r="C718" s="75">
        <f t="shared" si="11"/>
      </c>
    </row>
    <row r="719" ht="19.5" customHeight="1">
      <c r="C719" s="75">
        <f t="shared" si="11"/>
      </c>
    </row>
    <row r="720" ht="19.5" customHeight="1">
      <c r="C720" s="75">
        <f t="shared" si="11"/>
      </c>
    </row>
    <row r="721" ht="19.5" customHeight="1">
      <c r="C721" s="75">
        <f t="shared" si="11"/>
      </c>
    </row>
    <row r="722" ht="19.5" customHeight="1">
      <c r="C722" s="75">
        <f t="shared" si="11"/>
      </c>
    </row>
    <row r="723" ht="19.5" customHeight="1">
      <c r="C723" s="75">
        <f t="shared" si="11"/>
      </c>
    </row>
    <row r="724" ht="19.5" customHeight="1">
      <c r="C724" s="75">
        <f t="shared" si="11"/>
      </c>
    </row>
    <row r="725" ht="19.5" customHeight="1">
      <c r="C725" s="75">
        <f t="shared" si="11"/>
      </c>
    </row>
    <row r="726" ht="19.5" customHeight="1">
      <c r="C726" s="75">
        <f t="shared" si="11"/>
      </c>
    </row>
    <row r="727" ht="19.5" customHeight="1">
      <c r="C727" s="75">
        <f t="shared" si="11"/>
      </c>
    </row>
    <row r="728" ht="19.5" customHeight="1">
      <c r="C728" s="75">
        <f t="shared" si="11"/>
      </c>
    </row>
    <row r="729" ht="19.5" customHeight="1">
      <c r="C729" s="75">
        <f t="shared" si="11"/>
      </c>
    </row>
    <row r="730" ht="19.5" customHeight="1">
      <c r="C730" s="75">
        <f t="shared" si="11"/>
      </c>
    </row>
    <row r="731" ht="19.5" customHeight="1">
      <c r="C731" s="75">
        <f t="shared" si="11"/>
      </c>
    </row>
    <row r="732" ht="19.5" customHeight="1">
      <c r="C732" s="75">
        <f t="shared" si="11"/>
      </c>
    </row>
    <row r="733" ht="19.5" customHeight="1">
      <c r="C733" s="75">
        <f t="shared" si="11"/>
      </c>
    </row>
    <row r="734" ht="19.5" customHeight="1">
      <c r="C734" s="75">
        <f t="shared" si="11"/>
      </c>
    </row>
    <row r="735" ht="19.5" customHeight="1">
      <c r="C735" s="75">
        <f t="shared" si="11"/>
      </c>
    </row>
    <row r="736" ht="19.5" customHeight="1">
      <c r="C736" s="75">
        <f t="shared" si="11"/>
      </c>
    </row>
    <row r="737" ht="19.5" customHeight="1">
      <c r="C737" s="75">
        <f t="shared" si="11"/>
      </c>
    </row>
    <row r="738" ht="19.5" customHeight="1">
      <c r="C738" s="75">
        <f t="shared" si="11"/>
      </c>
    </row>
    <row r="739" ht="19.5" customHeight="1">
      <c r="C739" s="75">
        <f t="shared" si="11"/>
      </c>
    </row>
    <row r="740" ht="19.5" customHeight="1">
      <c r="C740" s="75">
        <f t="shared" si="11"/>
      </c>
    </row>
    <row r="741" ht="19.5" customHeight="1">
      <c r="C741" s="75">
        <f t="shared" si="11"/>
      </c>
    </row>
    <row r="742" ht="19.5" customHeight="1">
      <c r="C742" s="75">
        <f t="shared" si="11"/>
      </c>
    </row>
    <row r="743" ht="19.5" customHeight="1">
      <c r="C743" s="75">
        <f t="shared" si="11"/>
      </c>
    </row>
    <row r="744" ht="19.5" customHeight="1">
      <c r="C744" s="75">
        <f t="shared" si="11"/>
      </c>
    </row>
    <row r="745" ht="19.5" customHeight="1">
      <c r="C745" s="75">
        <f t="shared" si="11"/>
      </c>
    </row>
    <row r="746" ht="19.5" customHeight="1">
      <c r="C746" s="75">
        <f t="shared" si="11"/>
      </c>
    </row>
    <row r="747" ht="19.5" customHeight="1">
      <c r="C747" s="75">
        <f t="shared" si="11"/>
      </c>
    </row>
    <row r="748" ht="19.5" customHeight="1">
      <c r="C748" s="75">
        <f t="shared" si="11"/>
      </c>
    </row>
    <row r="749" ht="19.5" customHeight="1">
      <c r="C749" s="75">
        <f t="shared" si="11"/>
      </c>
    </row>
    <row r="750" ht="19.5" customHeight="1">
      <c r="C750" s="75">
        <f t="shared" si="11"/>
      </c>
    </row>
    <row r="751" ht="19.5" customHeight="1">
      <c r="C751" s="75">
        <f t="shared" si="11"/>
      </c>
    </row>
    <row r="752" ht="19.5" customHeight="1">
      <c r="C752" s="75">
        <f t="shared" si="11"/>
      </c>
    </row>
    <row r="753" ht="19.5" customHeight="1">
      <c r="C753" s="75">
        <f t="shared" si="11"/>
      </c>
    </row>
    <row r="754" ht="19.5" customHeight="1">
      <c r="C754" s="75">
        <f t="shared" si="11"/>
      </c>
    </row>
    <row r="755" ht="19.5" customHeight="1">
      <c r="C755" s="75">
        <f t="shared" si="11"/>
      </c>
    </row>
    <row r="756" ht="19.5" customHeight="1">
      <c r="C756" s="75">
        <f t="shared" si="11"/>
      </c>
    </row>
    <row r="757" ht="19.5" customHeight="1">
      <c r="C757" s="75">
        <f t="shared" si="11"/>
      </c>
    </row>
    <row r="758" ht="19.5" customHeight="1">
      <c r="C758" s="75">
        <f t="shared" si="11"/>
      </c>
    </row>
    <row r="759" ht="19.5" customHeight="1">
      <c r="C759" s="75">
        <f t="shared" si="11"/>
      </c>
    </row>
    <row r="760" ht="19.5" customHeight="1">
      <c r="C760" s="75">
        <f t="shared" si="11"/>
      </c>
    </row>
    <row r="761" ht="19.5" customHeight="1">
      <c r="C761" s="75">
        <f t="shared" si="11"/>
      </c>
    </row>
    <row r="762" ht="19.5" customHeight="1">
      <c r="C762" s="75">
        <f t="shared" si="11"/>
      </c>
    </row>
    <row r="763" ht="19.5" customHeight="1">
      <c r="C763" s="75">
        <f t="shared" si="11"/>
      </c>
    </row>
    <row r="764" ht="19.5" customHeight="1">
      <c r="C764" s="75">
        <f t="shared" si="11"/>
      </c>
    </row>
    <row r="765" ht="19.5" customHeight="1">
      <c r="C765" s="75">
        <f t="shared" si="11"/>
      </c>
    </row>
    <row r="766" ht="19.5" customHeight="1">
      <c r="C766" s="75">
        <f t="shared" si="11"/>
      </c>
    </row>
    <row r="767" ht="19.5" customHeight="1">
      <c r="C767" s="75">
        <f t="shared" si="11"/>
      </c>
    </row>
    <row r="768" ht="19.5" customHeight="1">
      <c r="C768" s="75">
        <f t="shared" si="11"/>
      </c>
    </row>
    <row r="769" ht="19.5" customHeight="1">
      <c r="C769" s="75">
        <f t="shared" si="11"/>
      </c>
    </row>
    <row r="770" ht="19.5" customHeight="1">
      <c r="C770" s="75">
        <f t="shared" si="11"/>
      </c>
    </row>
    <row r="771" ht="19.5" customHeight="1">
      <c r="C771" s="75">
        <f t="shared" si="11"/>
      </c>
    </row>
    <row r="772" ht="19.5" customHeight="1">
      <c r="C772" s="75">
        <f aca="true" t="shared" si="12" ref="C772:C835">IF(ISNUMBER(A772),IF(ISNUMBER(B772),B772-A772,""),"")</f>
      </c>
    </row>
    <row r="773" ht="19.5" customHeight="1">
      <c r="C773" s="75">
        <f t="shared" si="12"/>
      </c>
    </row>
    <row r="774" ht="19.5" customHeight="1">
      <c r="C774" s="75">
        <f t="shared" si="12"/>
      </c>
    </row>
    <row r="775" ht="19.5" customHeight="1">
      <c r="C775" s="75">
        <f t="shared" si="12"/>
      </c>
    </row>
    <row r="776" ht="19.5" customHeight="1">
      <c r="C776" s="75">
        <f t="shared" si="12"/>
      </c>
    </row>
    <row r="777" ht="19.5" customHeight="1">
      <c r="C777" s="75">
        <f t="shared" si="12"/>
      </c>
    </row>
    <row r="778" ht="19.5" customHeight="1">
      <c r="C778" s="75">
        <f t="shared" si="12"/>
      </c>
    </row>
    <row r="779" ht="19.5" customHeight="1">
      <c r="C779" s="75">
        <f t="shared" si="12"/>
      </c>
    </row>
    <row r="780" ht="19.5" customHeight="1">
      <c r="C780" s="75">
        <f t="shared" si="12"/>
      </c>
    </row>
    <row r="781" ht="19.5" customHeight="1">
      <c r="C781" s="75">
        <f t="shared" si="12"/>
      </c>
    </row>
    <row r="782" ht="19.5" customHeight="1">
      <c r="C782" s="75">
        <f t="shared" si="12"/>
      </c>
    </row>
    <row r="783" ht="19.5" customHeight="1">
      <c r="C783" s="75">
        <f t="shared" si="12"/>
      </c>
    </row>
    <row r="784" ht="19.5" customHeight="1">
      <c r="C784" s="75">
        <f t="shared" si="12"/>
      </c>
    </row>
    <row r="785" ht="19.5" customHeight="1">
      <c r="C785" s="75">
        <f t="shared" si="12"/>
      </c>
    </row>
    <row r="786" ht="19.5" customHeight="1">
      <c r="C786" s="75">
        <f t="shared" si="12"/>
      </c>
    </row>
    <row r="787" ht="19.5" customHeight="1">
      <c r="C787" s="75">
        <f t="shared" si="12"/>
      </c>
    </row>
    <row r="788" ht="19.5" customHeight="1">
      <c r="C788" s="75">
        <f t="shared" si="12"/>
      </c>
    </row>
    <row r="789" ht="19.5" customHeight="1">
      <c r="C789" s="75">
        <f t="shared" si="12"/>
      </c>
    </row>
    <row r="790" ht="19.5" customHeight="1">
      <c r="C790" s="75">
        <f t="shared" si="12"/>
      </c>
    </row>
    <row r="791" ht="19.5" customHeight="1">
      <c r="C791" s="75">
        <f t="shared" si="12"/>
      </c>
    </row>
    <row r="792" ht="19.5" customHeight="1">
      <c r="C792" s="75">
        <f t="shared" si="12"/>
      </c>
    </row>
    <row r="793" ht="19.5" customHeight="1">
      <c r="C793" s="75">
        <f t="shared" si="12"/>
      </c>
    </row>
    <row r="794" ht="19.5" customHeight="1">
      <c r="C794" s="75">
        <f t="shared" si="12"/>
      </c>
    </row>
    <row r="795" ht="19.5" customHeight="1">
      <c r="C795" s="75">
        <f t="shared" si="12"/>
      </c>
    </row>
    <row r="796" ht="19.5" customHeight="1">
      <c r="C796" s="75">
        <f t="shared" si="12"/>
      </c>
    </row>
    <row r="797" ht="19.5" customHeight="1">
      <c r="C797" s="75">
        <f t="shared" si="12"/>
      </c>
    </row>
    <row r="798" ht="19.5" customHeight="1">
      <c r="C798" s="75">
        <f t="shared" si="12"/>
      </c>
    </row>
    <row r="799" ht="19.5" customHeight="1">
      <c r="C799" s="75">
        <f t="shared" si="12"/>
      </c>
    </row>
    <row r="800" ht="19.5" customHeight="1">
      <c r="C800" s="75">
        <f t="shared" si="12"/>
      </c>
    </row>
    <row r="801" ht="19.5" customHeight="1">
      <c r="C801" s="75">
        <f t="shared" si="12"/>
      </c>
    </row>
    <row r="802" ht="19.5" customHeight="1">
      <c r="C802" s="75">
        <f t="shared" si="12"/>
      </c>
    </row>
    <row r="803" ht="19.5" customHeight="1">
      <c r="C803" s="75">
        <f t="shared" si="12"/>
      </c>
    </row>
    <row r="804" ht="19.5" customHeight="1">
      <c r="C804" s="75">
        <f t="shared" si="12"/>
      </c>
    </row>
    <row r="805" ht="19.5" customHeight="1">
      <c r="C805" s="75">
        <f t="shared" si="12"/>
      </c>
    </row>
    <row r="806" ht="19.5" customHeight="1">
      <c r="C806" s="75">
        <f t="shared" si="12"/>
      </c>
    </row>
    <row r="807" ht="19.5" customHeight="1">
      <c r="C807" s="75">
        <f t="shared" si="12"/>
      </c>
    </row>
    <row r="808" ht="19.5" customHeight="1">
      <c r="C808" s="75">
        <f t="shared" si="12"/>
      </c>
    </row>
    <row r="809" ht="19.5" customHeight="1">
      <c r="C809" s="75">
        <f t="shared" si="12"/>
      </c>
    </row>
    <row r="810" ht="19.5" customHeight="1">
      <c r="C810" s="75">
        <f t="shared" si="12"/>
      </c>
    </row>
    <row r="811" ht="19.5" customHeight="1">
      <c r="C811" s="75">
        <f t="shared" si="12"/>
      </c>
    </row>
    <row r="812" ht="19.5" customHeight="1">
      <c r="C812" s="75">
        <f t="shared" si="12"/>
      </c>
    </row>
    <row r="813" ht="19.5" customHeight="1">
      <c r="C813" s="75">
        <f t="shared" si="12"/>
      </c>
    </row>
    <row r="814" ht="19.5" customHeight="1">
      <c r="C814" s="75">
        <f t="shared" si="12"/>
      </c>
    </row>
    <row r="815" ht="19.5" customHeight="1">
      <c r="C815" s="75">
        <f t="shared" si="12"/>
      </c>
    </row>
    <row r="816" ht="19.5" customHeight="1">
      <c r="C816" s="75">
        <f t="shared" si="12"/>
      </c>
    </row>
    <row r="817" ht="19.5" customHeight="1">
      <c r="C817" s="75">
        <f t="shared" si="12"/>
      </c>
    </row>
    <row r="818" ht="19.5" customHeight="1">
      <c r="C818" s="75">
        <f t="shared" si="12"/>
      </c>
    </row>
    <row r="819" ht="19.5" customHeight="1">
      <c r="C819" s="75">
        <f t="shared" si="12"/>
      </c>
    </row>
    <row r="820" ht="19.5" customHeight="1">
      <c r="C820" s="75">
        <f t="shared" si="12"/>
      </c>
    </row>
    <row r="821" ht="19.5" customHeight="1">
      <c r="C821" s="75">
        <f t="shared" si="12"/>
      </c>
    </row>
    <row r="822" ht="19.5" customHeight="1">
      <c r="C822" s="75">
        <f t="shared" si="12"/>
      </c>
    </row>
    <row r="823" ht="19.5" customHeight="1">
      <c r="C823" s="75">
        <f t="shared" si="12"/>
      </c>
    </row>
    <row r="824" ht="19.5" customHeight="1">
      <c r="C824" s="75">
        <f t="shared" si="12"/>
      </c>
    </row>
    <row r="825" ht="19.5" customHeight="1">
      <c r="C825" s="75">
        <f t="shared" si="12"/>
      </c>
    </row>
    <row r="826" ht="19.5" customHeight="1">
      <c r="C826" s="75">
        <f t="shared" si="12"/>
      </c>
    </row>
    <row r="827" ht="19.5" customHeight="1">
      <c r="C827" s="75">
        <f t="shared" si="12"/>
      </c>
    </row>
    <row r="828" ht="19.5" customHeight="1">
      <c r="C828" s="75">
        <f t="shared" si="12"/>
      </c>
    </row>
    <row r="829" ht="19.5" customHeight="1">
      <c r="C829" s="75">
        <f t="shared" si="12"/>
      </c>
    </row>
    <row r="830" ht="19.5" customHeight="1">
      <c r="C830" s="75">
        <f t="shared" si="12"/>
      </c>
    </row>
    <row r="831" ht="19.5" customHeight="1">
      <c r="C831" s="75">
        <f t="shared" si="12"/>
      </c>
    </row>
    <row r="832" ht="19.5" customHeight="1">
      <c r="C832" s="75">
        <f t="shared" si="12"/>
      </c>
    </row>
    <row r="833" ht="19.5" customHeight="1">
      <c r="C833" s="75">
        <f t="shared" si="12"/>
      </c>
    </row>
    <row r="834" ht="19.5" customHeight="1">
      <c r="C834" s="75">
        <f t="shared" si="12"/>
      </c>
    </row>
    <row r="835" ht="19.5" customHeight="1">
      <c r="C835" s="75">
        <f t="shared" si="12"/>
      </c>
    </row>
    <row r="836" ht="19.5" customHeight="1">
      <c r="C836" s="75">
        <f aca="true" t="shared" si="13" ref="C836:C899">IF(ISNUMBER(A836),IF(ISNUMBER(B836),B836-A836,""),"")</f>
      </c>
    </row>
    <row r="837" ht="19.5" customHeight="1">
      <c r="C837" s="75">
        <f t="shared" si="13"/>
      </c>
    </row>
    <row r="838" ht="19.5" customHeight="1">
      <c r="C838" s="75">
        <f t="shared" si="13"/>
      </c>
    </row>
    <row r="839" ht="19.5" customHeight="1">
      <c r="C839" s="75">
        <f t="shared" si="13"/>
      </c>
    </row>
    <row r="840" ht="19.5" customHeight="1">
      <c r="C840" s="75">
        <f t="shared" si="13"/>
      </c>
    </row>
    <row r="841" ht="19.5" customHeight="1">
      <c r="C841" s="75">
        <f t="shared" si="13"/>
      </c>
    </row>
    <row r="842" ht="19.5" customHeight="1">
      <c r="C842" s="75">
        <f t="shared" si="13"/>
      </c>
    </row>
    <row r="843" ht="19.5" customHeight="1">
      <c r="C843" s="75">
        <f t="shared" si="13"/>
      </c>
    </row>
    <row r="844" ht="19.5" customHeight="1">
      <c r="C844" s="75">
        <f t="shared" si="13"/>
      </c>
    </row>
    <row r="845" ht="19.5" customHeight="1">
      <c r="C845" s="75">
        <f t="shared" si="13"/>
      </c>
    </row>
    <row r="846" ht="19.5" customHeight="1">
      <c r="C846" s="75">
        <f t="shared" si="13"/>
      </c>
    </row>
    <row r="847" ht="19.5" customHeight="1">
      <c r="C847" s="75">
        <f t="shared" si="13"/>
      </c>
    </row>
    <row r="848" ht="19.5" customHeight="1">
      <c r="C848" s="75">
        <f t="shared" si="13"/>
      </c>
    </row>
    <row r="849" ht="19.5" customHeight="1">
      <c r="C849" s="75">
        <f t="shared" si="13"/>
      </c>
    </row>
    <row r="850" ht="19.5" customHeight="1">
      <c r="C850" s="75">
        <f t="shared" si="13"/>
      </c>
    </row>
    <row r="851" ht="19.5" customHeight="1">
      <c r="C851" s="75">
        <f t="shared" si="13"/>
      </c>
    </row>
    <row r="852" ht="19.5" customHeight="1">
      <c r="C852" s="75">
        <f t="shared" si="13"/>
      </c>
    </row>
    <row r="853" ht="19.5" customHeight="1">
      <c r="C853" s="75">
        <f t="shared" si="13"/>
      </c>
    </row>
    <row r="854" ht="19.5" customHeight="1">
      <c r="C854" s="75">
        <f t="shared" si="13"/>
      </c>
    </row>
    <row r="855" ht="19.5" customHeight="1">
      <c r="C855" s="75">
        <f t="shared" si="13"/>
      </c>
    </row>
    <row r="856" ht="19.5" customHeight="1">
      <c r="C856" s="75">
        <f t="shared" si="13"/>
      </c>
    </row>
    <row r="857" ht="19.5" customHeight="1">
      <c r="C857" s="75">
        <f t="shared" si="13"/>
      </c>
    </row>
    <row r="858" ht="19.5" customHeight="1">
      <c r="C858" s="75">
        <f t="shared" si="13"/>
      </c>
    </row>
    <row r="859" ht="19.5" customHeight="1">
      <c r="C859" s="75">
        <f t="shared" si="13"/>
      </c>
    </row>
    <row r="860" ht="19.5" customHeight="1">
      <c r="C860" s="75">
        <f t="shared" si="13"/>
      </c>
    </row>
    <row r="861" ht="19.5" customHeight="1">
      <c r="C861" s="75">
        <f t="shared" si="13"/>
      </c>
    </row>
    <row r="862" ht="19.5" customHeight="1">
      <c r="C862" s="75">
        <f t="shared" si="13"/>
      </c>
    </row>
    <row r="863" ht="19.5" customHeight="1">
      <c r="C863" s="75">
        <f t="shared" si="13"/>
      </c>
    </row>
    <row r="864" ht="19.5" customHeight="1">
      <c r="C864" s="75">
        <f t="shared" si="13"/>
      </c>
    </row>
    <row r="865" ht="19.5" customHeight="1">
      <c r="C865" s="75">
        <f t="shared" si="13"/>
      </c>
    </row>
    <row r="866" ht="19.5" customHeight="1">
      <c r="C866" s="75">
        <f t="shared" si="13"/>
      </c>
    </row>
    <row r="867" ht="19.5" customHeight="1">
      <c r="C867" s="75">
        <f t="shared" si="13"/>
      </c>
    </row>
    <row r="868" ht="19.5" customHeight="1">
      <c r="C868" s="75">
        <f t="shared" si="13"/>
      </c>
    </row>
    <row r="869" ht="19.5" customHeight="1">
      <c r="C869" s="75">
        <f t="shared" si="13"/>
      </c>
    </row>
    <row r="870" ht="19.5" customHeight="1">
      <c r="C870" s="75">
        <f t="shared" si="13"/>
      </c>
    </row>
    <row r="871" ht="19.5" customHeight="1">
      <c r="C871" s="75">
        <f t="shared" si="13"/>
      </c>
    </row>
    <row r="872" ht="19.5" customHeight="1">
      <c r="C872" s="75">
        <f t="shared" si="13"/>
      </c>
    </row>
    <row r="873" ht="19.5" customHeight="1">
      <c r="C873" s="75">
        <f t="shared" si="13"/>
      </c>
    </row>
    <row r="874" ht="19.5" customHeight="1">
      <c r="C874" s="75">
        <f t="shared" si="13"/>
      </c>
    </row>
    <row r="875" ht="19.5" customHeight="1">
      <c r="C875" s="75">
        <f t="shared" si="13"/>
      </c>
    </row>
    <row r="876" ht="19.5" customHeight="1">
      <c r="C876" s="75">
        <f t="shared" si="13"/>
      </c>
    </row>
    <row r="877" ht="19.5" customHeight="1">
      <c r="C877" s="75">
        <f t="shared" si="13"/>
      </c>
    </row>
    <row r="878" ht="19.5" customHeight="1">
      <c r="C878" s="75">
        <f t="shared" si="13"/>
      </c>
    </row>
    <row r="879" ht="19.5" customHeight="1">
      <c r="C879" s="75">
        <f t="shared" si="13"/>
      </c>
    </row>
    <row r="880" ht="19.5" customHeight="1">
      <c r="C880" s="75">
        <f t="shared" si="13"/>
      </c>
    </row>
    <row r="881" ht="19.5" customHeight="1">
      <c r="C881" s="75">
        <f t="shared" si="13"/>
      </c>
    </row>
    <row r="882" ht="19.5" customHeight="1">
      <c r="C882" s="75">
        <f t="shared" si="13"/>
      </c>
    </row>
    <row r="883" ht="19.5" customHeight="1">
      <c r="C883" s="75">
        <f t="shared" si="13"/>
      </c>
    </row>
    <row r="884" ht="19.5" customHeight="1">
      <c r="C884" s="75">
        <f t="shared" si="13"/>
      </c>
    </row>
    <row r="885" ht="19.5" customHeight="1">
      <c r="C885" s="75">
        <f t="shared" si="13"/>
      </c>
    </row>
    <row r="886" ht="19.5" customHeight="1">
      <c r="C886" s="75">
        <f t="shared" si="13"/>
      </c>
    </row>
    <row r="887" ht="19.5" customHeight="1">
      <c r="C887" s="75">
        <f t="shared" si="13"/>
      </c>
    </row>
    <row r="888" ht="19.5" customHeight="1">
      <c r="C888" s="75">
        <f t="shared" si="13"/>
      </c>
    </row>
    <row r="889" ht="19.5" customHeight="1">
      <c r="C889" s="75">
        <f t="shared" si="13"/>
      </c>
    </row>
    <row r="890" ht="19.5" customHeight="1">
      <c r="C890" s="75">
        <f t="shared" si="13"/>
      </c>
    </row>
    <row r="891" ht="19.5" customHeight="1">
      <c r="C891" s="75">
        <f t="shared" si="13"/>
      </c>
    </row>
    <row r="892" ht="19.5" customHeight="1">
      <c r="C892" s="75">
        <f t="shared" si="13"/>
      </c>
    </row>
    <row r="893" ht="19.5" customHeight="1">
      <c r="C893" s="75">
        <f t="shared" si="13"/>
      </c>
    </row>
    <row r="894" ht="19.5" customHeight="1">
      <c r="C894" s="75">
        <f t="shared" si="13"/>
      </c>
    </row>
    <row r="895" ht="19.5" customHeight="1">
      <c r="C895" s="75">
        <f t="shared" si="13"/>
      </c>
    </row>
    <row r="896" ht="19.5" customHeight="1">
      <c r="C896" s="75">
        <f t="shared" si="13"/>
      </c>
    </row>
    <row r="897" ht="19.5" customHeight="1">
      <c r="C897" s="75">
        <f t="shared" si="13"/>
      </c>
    </row>
    <row r="898" ht="19.5" customHeight="1">
      <c r="C898" s="75">
        <f t="shared" si="13"/>
      </c>
    </row>
    <row r="899" ht="19.5" customHeight="1">
      <c r="C899" s="75">
        <f t="shared" si="13"/>
      </c>
    </row>
    <row r="900" ht="19.5" customHeight="1">
      <c r="C900" s="75">
        <f aca="true" t="shared" si="14" ref="C900:C963">IF(ISNUMBER(A900),IF(ISNUMBER(B900),B900-A900,""),"")</f>
      </c>
    </row>
    <row r="901" ht="19.5" customHeight="1">
      <c r="C901" s="75">
        <f t="shared" si="14"/>
      </c>
    </row>
    <row r="902" ht="19.5" customHeight="1">
      <c r="C902" s="75">
        <f t="shared" si="14"/>
      </c>
    </row>
    <row r="903" ht="19.5" customHeight="1">
      <c r="C903" s="75">
        <f t="shared" si="14"/>
      </c>
    </row>
    <row r="904" ht="19.5" customHeight="1">
      <c r="C904" s="75">
        <f t="shared" si="14"/>
      </c>
    </row>
    <row r="905" ht="19.5" customHeight="1">
      <c r="C905" s="75">
        <f t="shared" si="14"/>
      </c>
    </row>
    <row r="906" ht="19.5" customHeight="1">
      <c r="C906" s="75">
        <f t="shared" si="14"/>
      </c>
    </row>
    <row r="907" ht="19.5" customHeight="1">
      <c r="C907" s="75">
        <f t="shared" si="14"/>
      </c>
    </row>
    <row r="908" ht="19.5" customHeight="1">
      <c r="C908" s="75">
        <f t="shared" si="14"/>
      </c>
    </row>
    <row r="909" ht="19.5" customHeight="1">
      <c r="C909" s="75">
        <f t="shared" si="14"/>
      </c>
    </row>
    <row r="910" ht="19.5" customHeight="1">
      <c r="C910" s="75">
        <f t="shared" si="14"/>
      </c>
    </row>
    <row r="911" ht="19.5" customHeight="1">
      <c r="C911" s="75">
        <f t="shared" si="14"/>
      </c>
    </row>
    <row r="912" ht="19.5" customHeight="1">
      <c r="C912" s="75">
        <f t="shared" si="14"/>
      </c>
    </row>
    <row r="913" ht="19.5" customHeight="1">
      <c r="C913" s="75">
        <f t="shared" si="14"/>
      </c>
    </row>
    <row r="914" ht="19.5" customHeight="1">
      <c r="C914" s="75">
        <f t="shared" si="14"/>
      </c>
    </row>
    <row r="915" ht="19.5" customHeight="1">
      <c r="C915" s="75">
        <f t="shared" si="14"/>
      </c>
    </row>
    <row r="916" ht="19.5" customHeight="1">
      <c r="C916" s="75">
        <f t="shared" si="14"/>
      </c>
    </row>
    <row r="917" ht="19.5" customHeight="1">
      <c r="C917" s="75">
        <f t="shared" si="14"/>
      </c>
    </row>
    <row r="918" ht="19.5" customHeight="1">
      <c r="C918" s="75">
        <f t="shared" si="14"/>
      </c>
    </row>
    <row r="919" ht="19.5" customHeight="1">
      <c r="C919" s="75">
        <f t="shared" si="14"/>
      </c>
    </row>
    <row r="920" ht="19.5" customHeight="1">
      <c r="C920" s="75">
        <f t="shared" si="14"/>
      </c>
    </row>
    <row r="921" ht="19.5" customHeight="1">
      <c r="C921" s="75">
        <f t="shared" si="14"/>
      </c>
    </row>
    <row r="922" ht="19.5" customHeight="1">
      <c r="C922" s="75">
        <f t="shared" si="14"/>
      </c>
    </row>
    <row r="923" ht="19.5" customHeight="1">
      <c r="C923" s="75">
        <f t="shared" si="14"/>
      </c>
    </row>
    <row r="924" ht="19.5" customHeight="1">
      <c r="C924" s="75">
        <f t="shared" si="14"/>
      </c>
    </row>
    <row r="925" ht="19.5" customHeight="1">
      <c r="C925" s="75">
        <f t="shared" si="14"/>
      </c>
    </row>
    <row r="926" ht="19.5" customHeight="1">
      <c r="C926" s="75">
        <f t="shared" si="14"/>
      </c>
    </row>
    <row r="927" ht="19.5" customHeight="1">
      <c r="C927" s="75">
        <f t="shared" si="14"/>
      </c>
    </row>
    <row r="928" ht="19.5" customHeight="1">
      <c r="C928" s="75">
        <f t="shared" si="14"/>
      </c>
    </row>
    <row r="929" ht="19.5" customHeight="1">
      <c r="C929" s="75">
        <f t="shared" si="14"/>
      </c>
    </row>
    <row r="930" ht="19.5" customHeight="1">
      <c r="C930" s="75">
        <f t="shared" si="14"/>
      </c>
    </row>
    <row r="931" ht="19.5" customHeight="1">
      <c r="C931" s="75">
        <f t="shared" si="14"/>
      </c>
    </row>
    <row r="932" ht="19.5" customHeight="1">
      <c r="C932" s="75">
        <f t="shared" si="14"/>
      </c>
    </row>
    <row r="933" ht="19.5" customHeight="1">
      <c r="C933" s="75">
        <f t="shared" si="14"/>
      </c>
    </row>
    <row r="934" ht="19.5" customHeight="1">
      <c r="C934" s="75">
        <f t="shared" si="14"/>
      </c>
    </row>
    <row r="935" ht="19.5" customHeight="1">
      <c r="C935" s="75">
        <f t="shared" si="14"/>
      </c>
    </row>
    <row r="936" ht="19.5" customHeight="1">
      <c r="C936" s="75">
        <f t="shared" si="14"/>
      </c>
    </row>
    <row r="937" ht="19.5" customHeight="1">
      <c r="C937" s="75">
        <f t="shared" si="14"/>
      </c>
    </row>
    <row r="938" ht="19.5" customHeight="1">
      <c r="C938" s="75">
        <f t="shared" si="14"/>
      </c>
    </row>
    <row r="939" ht="19.5" customHeight="1">
      <c r="C939" s="75">
        <f t="shared" si="14"/>
      </c>
    </row>
    <row r="940" ht="19.5" customHeight="1">
      <c r="C940" s="75">
        <f t="shared" si="14"/>
      </c>
    </row>
    <row r="941" ht="19.5" customHeight="1">
      <c r="C941" s="75">
        <f t="shared" si="14"/>
      </c>
    </row>
    <row r="942" ht="19.5" customHeight="1">
      <c r="C942" s="75">
        <f t="shared" si="14"/>
      </c>
    </row>
    <row r="943" ht="19.5" customHeight="1">
      <c r="C943" s="75">
        <f t="shared" si="14"/>
      </c>
    </row>
    <row r="944" ht="19.5" customHeight="1">
      <c r="C944" s="75">
        <f t="shared" si="14"/>
      </c>
    </row>
    <row r="945" ht="19.5" customHeight="1">
      <c r="C945" s="75">
        <f t="shared" si="14"/>
      </c>
    </row>
    <row r="946" ht="19.5" customHeight="1">
      <c r="C946" s="75">
        <f t="shared" si="14"/>
      </c>
    </row>
    <row r="947" ht="19.5" customHeight="1">
      <c r="C947" s="75">
        <f t="shared" si="14"/>
      </c>
    </row>
    <row r="948" ht="19.5" customHeight="1">
      <c r="C948" s="75">
        <f t="shared" si="14"/>
      </c>
    </row>
    <row r="949" ht="19.5" customHeight="1">
      <c r="C949" s="75">
        <f t="shared" si="14"/>
      </c>
    </row>
    <row r="950" ht="19.5" customHeight="1">
      <c r="C950" s="75">
        <f t="shared" si="14"/>
      </c>
    </row>
    <row r="951" ht="19.5" customHeight="1">
      <c r="C951" s="75">
        <f t="shared" si="14"/>
      </c>
    </row>
    <row r="952" ht="19.5" customHeight="1">
      <c r="C952" s="75">
        <f t="shared" si="14"/>
      </c>
    </row>
    <row r="953" ht="19.5" customHeight="1">
      <c r="C953" s="75">
        <f t="shared" si="14"/>
      </c>
    </row>
    <row r="954" ht="19.5" customHeight="1">
      <c r="C954" s="75">
        <f t="shared" si="14"/>
      </c>
    </row>
    <row r="955" ht="19.5" customHeight="1">
      <c r="C955" s="75">
        <f t="shared" si="14"/>
      </c>
    </row>
    <row r="956" ht="19.5" customHeight="1">
      <c r="C956" s="75">
        <f t="shared" si="14"/>
      </c>
    </row>
    <row r="957" ht="19.5" customHeight="1">
      <c r="C957" s="75">
        <f t="shared" si="14"/>
      </c>
    </row>
    <row r="958" ht="19.5" customHeight="1">
      <c r="C958" s="75">
        <f t="shared" si="14"/>
      </c>
    </row>
    <row r="959" ht="19.5" customHeight="1">
      <c r="C959" s="75">
        <f t="shared" si="14"/>
      </c>
    </row>
    <row r="960" ht="19.5" customHeight="1">
      <c r="C960" s="75">
        <f t="shared" si="14"/>
      </c>
    </row>
    <row r="961" ht="19.5" customHeight="1">
      <c r="C961" s="75">
        <f t="shared" si="14"/>
      </c>
    </row>
    <row r="962" ht="19.5" customHeight="1">
      <c r="C962" s="75">
        <f t="shared" si="14"/>
      </c>
    </row>
    <row r="963" ht="19.5" customHeight="1">
      <c r="C963" s="75">
        <f t="shared" si="14"/>
      </c>
    </row>
    <row r="964" ht="19.5" customHeight="1">
      <c r="C964" s="75">
        <f aca="true" t="shared" si="15" ref="C964:C1002">IF(ISNUMBER(A964),IF(ISNUMBER(B964),B964-A964,""),"")</f>
      </c>
    </row>
    <row r="965" ht="19.5" customHeight="1">
      <c r="C965" s="75">
        <f t="shared" si="15"/>
      </c>
    </row>
    <row r="966" ht="19.5" customHeight="1">
      <c r="C966" s="75">
        <f t="shared" si="15"/>
      </c>
    </row>
    <row r="967" ht="19.5" customHeight="1">
      <c r="C967" s="75">
        <f t="shared" si="15"/>
      </c>
    </row>
    <row r="968" ht="19.5" customHeight="1">
      <c r="C968" s="75">
        <f t="shared" si="15"/>
      </c>
    </row>
    <row r="969" ht="19.5" customHeight="1">
      <c r="C969" s="75">
        <f t="shared" si="15"/>
      </c>
    </row>
    <row r="970" ht="19.5" customHeight="1">
      <c r="C970" s="75">
        <f t="shared" si="15"/>
      </c>
    </row>
    <row r="971" ht="19.5" customHeight="1">
      <c r="C971" s="75">
        <f t="shared" si="15"/>
      </c>
    </row>
    <row r="972" ht="19.5" customHeight="1">
      <c r="C972" s="75">
        <f t="shared" si="15"/>
      </c>
    </row>
    <row r="973" ht="19.5" customHeight="1">
      <c r="C973" s="75">
        <f t="shared" si="15"/>
      </c>
    </row>
    <row r="974" ht="19.5" customHeight="1">
      <c r="C974" s="75">
        <f t="shared" si="15"/>
      </c>
    </row>
    <row r="975" ht="19.5" customHeight="1">
      <c r="C975" s="75">
        <f t="shared" si="15"/>
      </c>
    </row>
    <row r="976" ht="19.5" customHeight="1">
      <c r="C976" s="75">
        <f t="shared" si="15"/>
      </c>
    </row>
    <row r="977" ht="19.5" customHeight="1">
      <c r="C977" s="75">
        <f t="shared" si="15"/>
      </c>
    </row>
    <row r="978" ht="19.5" customHeight="1">
      <c r="C978" s="75">
        <f t="shared" si="15"/>
      </c>
    </row>
    <row r="979" ht="19.5" customHeight="1">
      <c r="C979" s="75">
        <f t="shared" si="15"/>
      </c>
    </row>
    <row r="980" ht="19.5" customHeight="1">
      <c r="C980" s="75">
        <f t="shared" si="15"/>
      </c>
    </row>
    <row r="981" ht="19.5" customHeight="1">
      <c r="C981" s="75">
        <f t="shared" si="15"/>
      </c>
    </row>
    <row r="982" ht="19.5" customHeight="1">
      <c r="C982" s="75">
        <f t="shared" si="15"/>
      </c>
    </row>
    <row r="983" ht="19.5" customHeight="1">
      <c r="C983" s="75">
        <f t="shared" si="15"/>
      </c>
    </row>
    <row r="984" ht="19.5" customHeight="1">
      <c r="C984" s="75">
        <f t="shared" si="15"/>
      </c>
    </row>
    <row r="985" ht="19.5" customHeight="1">
      <c r="C985" s="75">
        <f t="shared" si="15"/>
      </c>
    </row>
    <row r="986" ht="19.5" customHeight="1">
      <c r="C986" s="75">
        <f t="shared" si="15"/>
      </c>
    </row>
    <row r="987" ht="19.5" customHeight="1">
      <c r="C987" s="75">
        <f t="shared" si="15"/>
      </c>
    </row>
    <row r="988" ht="19.5" customHeight="1">
      <c r="C988" s="75">
        <f t="shared" si="15"/>
      </c>
    </row>
    <row r="989" ht="19.5" customHeight="1">
      <c r="C989" s="75">
        <f t="shared" si="15"/>
      </c>
    </row>
    <row r="990" ht="19.5" customHeight="1">
      <c r="C990" s="75">
        <f t="shared" si="15"/>
      </c>
    </row>
    <row r="991" ht="19.5" customHeight="1">
      <c r="C991" s="75">
        <f t="shared" si="15"/>
      </c>
    </row>
    <row r="992" ht="19.5" customHeight="1">
      <c r="C992" s="75">
        <f t="shared" si="15"/>
      </c>
    </row>
    <row r="993" ht="19.5" customHeight="1">
      <c r="C993" s="75">
        <f t="shared" si="15"/>
      </c>
    </row>
    <row r="994" ht="19.5" customHeight="1">
      <c r="C994" s="75">
        <f t="shared" si="15"/>
      </c>
    </row>
    <row r="995" ht="19.5" customHeight="1">
      <c r="C995" s="75">
        <f t="shared" si="15"/>
      </c>
    </row>
    <row r="996" ht="19.5" customHeight="1">
      <c r="C996" s="75">
        <f t="shared" si="15"/>
      </c>
    </row>
    <row r="997" ht="19.5" customHeight="1">
      <c r="C997" s="75">
        <f t="shared" si="15"/>
      </c>
    </row>
    <row r="998" ht="19.5" customHeight="1">
      <c r="C998" s="75">
        <f t="shared" si="15"/>
      </c>
    </row>
    <row r="999" ht="19.5" customHeight="1">
      <c r="C999" s="75">
        <f t="shared" si="15"/>
      </c>
    </row>
    <row r="1000" ht="19.5" customHeight="1">
      <c r="C1000" s="75">
        <f t="shared" si="15"/>
      </c>
    </row>
    <row r="1001" ht="19.5" customHeight="1">
      <c r="C1001" s="75">
        <f t="shared" si="15"/>
      </c>
    </row>
    <row r="1002" ht="19.5" customHeight="1">
      <c r="C1002" s="75">
        <f t="shared" si="15"/>
      </c>
    </row>
    <row r="1003" ht="19.5" customHeight="1">
      <c r="C1003" s="75">
        <f aca="true" t="shared" si="16" ref="C1003:C1028">IF(ISNUMBER(A1003),IF(ISNUMBER(B1003),B1003-A1003,""),"")</f>
      </c>
    </row>
    <row r="1004" ht="19.5" customHeight="1">
      <c r="C1004" s="75">
        <f t="shared" si="16"/>
      </c>
    </row>
    <row r="1005" ht="19.5" customHeight="1">
      <c r="C1005" s="75">
        <f t="shared" si="16"/>
      </c>
    </row>
    <row r="1006" ht="19.5" customHeight="1">
      <c r="C1006" s="75">
        <f t="shared" si="16"/>
      </c>
    </row>
    <row r="1007" ht="19.5" customHeight="1">
      <c r="C1007" s="75">
        <f t="shared" si="16"/>
      </c>
    </row>
    <row r="1008" ht="19.5" customHeight="1">
      <c r="C1008" s="75">
        <f t="shared" si="16"/>
      </c>
    </row>
    <row r="1009" ht="19.5" customHeight="1">
      <c r="C1009" s="75">
        <f t="shared" si="16"/>
      </c>
    </row>
    <row r="1010" ht="19.5" customHeight="1">
      <c r="C1010" s="75">
        <f t="shared" si="16"/>
      </c>
    </row>
    <row r="1011" ht="19.5" customHeight="1">
      <c r="C1011" s="75">
        <f t="shared" si="16"/>
      </c>
    </row>
    <row r="1012" ht="19.5" customHeight="1">
      <c r="C1012" s="75">
        <f t="shared" si="16"/>
      </c>
    </row>
    <row r="1013" ht="19.5" customHeight="1">
      <c r="C1013" s="75">
        <f t="shared" si="16"/>
      </c>
    </row>
    <row r="1014" ht="19.5" customHeight="1">
      <c r="C1014" s="75">
        <f t="shared" si="16"/>
      </c>
    </row>
    <row r="1015" ht="19.5" customHeight="1">
      <c r="C1015" s="75">
        <f t="shared" si="16"/>
      </c>
    </row>
    <row r="1016" ht="19.5" customHeight="1">
      <c r="C1016" s="75">
        <f t="shared" si="16"/>
      </c>
    </row>
    <row r="1017" ht="19.5" customHeight="1">
      <c r="C1017" s="75">
        <f t="shared" si="16"/>
      </c>
    </row>
    <row r="1018" ht="19.5" customHeight="1">
      <c r="C1018" s="75">
        <f t="shared" si="16"/>
      </c>
    </row>
    <row r="1019" ht="19.5" customHeight="1">
      <c r="C1019" s="75">
        <f t="shared" si="16"/>
      </c>
    </row>
    <row r="1020" ht="19.5" customHeight="1">
      <c r="C1020" s="75">
        <f t="shared" si="16"/>
      </c>
    </row>
    <row r="1021" ht="19.5" customHeight="1">
      <c r="C1021" s="75">
        <f t="shared" si="16"/>
      </c>
    </row>
    <row r="1022" ht="19.5" customHeight="1">
      <c r="C1022" s="75">
        <f t="shared" si="16"/>
      </c>
    </row>
    <row r="1023" ht="19.5" customHeight="1">
      <c r="C1023" s="75">
        <f t="shared" si="16"/>
      </c>
    </row>
    <row r="1024" ht="19.5" customHeight="1">
      <c r="C1024" s="75">
        <f t="shared" si="16"/>
      </c>
    </row>
    <row r="1025" ht="19.5" customHeight="1">
      <c r="C1025" s="75">
        <f t="shared" si="16"/>
      </c>
    </row>
    <row r="1026" ht="19.5" customHeight="1">
      <c r="C1026" s="75">
        <f t="shared" si="16"/>
      </c>
    </row>
    <row r="1027" ht="19.5" customHeight="1">
      <c r="C1027" s="75">
        <f t="shared" si="16"/>
      </c>
    </row>
    <row r="1028" ht="19.5" customHeight="1">
      <c r="C1028" s="75">
        <f t="shared" si="16"/>
      </c>
    </row>
    <row r="1029" ht="19.5" customHeight="1">
      <c r="C1029" s="75">
        <f aca="true" t="shared" si="17" ref="C1029:C1092">IF(ISNUMBER(A1029),IF(ISNUMBER(B1029),B1029-A1029,""),"")</f>
      </c>
    </row>
    <row r="1030" ht="19.5" customHeight="1">
      <c r="C1030" s="75">
        <f t="shared" si="17"/>
      </c>
    </row>
    <row r="1031" ht="19.5" customHeight="1">
      <c r="C1031" s="75">
        <f t="shared" si="17"/>
      </c>
    </row>
    <row r="1032" ht="19.5" customHeight="1">
      <c r="C1032" s="75">
        <f t="shared" si="17"/>
      </c>
    </row>
    <row r="1033" ht="19.5" customHeight="1">
      <c r="C1033" s="75">
        <f t="shared" si="17"/>
      </c>
    </row>
    <row r="1034" ht="19.5" customHeight="1">
      <c r="C1034" s="75">
        <f t="shared" si="17"/>
      </c>
    </row>
    <row r="1035" ht="19.5" customHeight="1">
      <c r="C1035" s="75">
        <f t="shared" si="17"/>
      </c>
    </row>
    <row r="1036" ht="19.5" customHeight="1">
      <c r="C1036" s="75">
        <f t="shared" si="17"/>
      </c>
    </row>
    <row r="1037" ht="19.5" customHeight="1">
      <c r="C1037" s="75">
        <f t="shared" si="17"/>
      </c>
    </row>
    <row r="1038" ht="19.5" customHeight="1">
      <c r="C1038" s="75">
        <f t="shared" si="17"/>
      </c>
    </row>
    <row r="1039" ht="19.5" customHeight="1">
      <c r="C1039" s="75">
        <f t="shared" si="17"/>
      </c>
    </row>
    <row r="1040" ht="19.5" customHeight="1">
      <c r="C1040" s="75">
        <f t="shared" si="17"/>
      </c>
    </row>
    <row r="1041" ht="19.5" customHeight="1">
      <c r="C1041" s="75">
        <f t="shared" si="17"/>
      </c>
    </row>
    <row r="1042" ht="19.5" customHeight="1">
      <c r="C1042" s="75">
        <f t="shared" si="17"/>
      </c>
    </row>
    <row r="1043" ht="19.5" customHeight="1">
      <c r="C1043" s="75">
        <f t="shared" si="17"/>
      </c>
    </row>
    <row r="1044" ht="19.5" customHeight="1">
      <c r="C1044" s="75">
        <f t="shared" si="17"/>
      </c>
    </row>
    <row r="1045" ht="19.5" customHeight="1">
      <c r="C1045" s="75">
        <f t="shared" si="17"/>
      </c>
    </row>
    <row r="1046" ht="19.5" customHeight="1">
      <c r="C1046" s="75">
        <f t="shared" si="17"/>
      </c>
    </row>
    <row r="1047" ht="19.5" customHeight="1">
      <c r="C1047" s="75">
        <f t="shared" si="17"/>
      </c>
    </row>
    <row r="1048" ht="19.5" customHeight="1">
      <c r="C1048" s="75">
        <f t="shared" si="17"/>
      </c>
    </row>
    <row r="1049" ht="19.5" customHeight="1">
      <c r="C1049" s="75">
        <f t="shared" si="17"/>
      </c>
    </row>
    <row r="1050" ht="19.5" customHeight="1">
      <c r="C1050" s="75">
        <f t="shared" si="17"/>
      </c>
    </row>
    <row r="1051" ht="19.5" customHeight="1">
      <c r="C1051" s="75">
        <f t="shared" si="17"/>
      </c>
    </row>
    <row r="1052" ht="19.5" customHeight="1">
      <c r="C1052" s="75">
        <f t="shared" si="17"/>
      </c>
    </row>
    <row r="1053" ht="19.5" customHeight="1">
      <c r="C1053" s="75">
        <f t="shared" si="17"/>
      </c>
    </row>
    <row r="1054" ht="19.5" customHeight="1">
      <c r="C1054" s="75">
        <f t="shared" si="17"/>
      </c>
    </row>
    <row r="1055" ht="19.5" customHeight="1">
      <c r="C1055" s="75">
        <f t="shared" si="17"/>
      </c>
    </row>
    <row r="1056" ht="19.5" customHeight="1">
      <c r="C1056" s="75">
        <f t="shared" si="17"/>
      </c>
    </row>
    <row r="1057" ht="19.5" customHeight="1">
      <c r="C1057" s="75">
        <f t="shared" si="17"/>
      </c>
    </row>
    <row r="1058" ht="19.5" customHeight="1">
      <c r="C1058" s="75">
        <f t="shared" si="17"/>
      </c>
    </row>
    <row r="1059" ht="19.5" customHeight="1">
      <c r="C1059" s="75">
        <f t="shared" si="17"/>
      </c>
    </row>
    <row r="1060" ht="19.5" customHeight="1">
      <c r="C1060" s="75">
        <f t="shared" si="17"/>
      </c>
    </row>
    <row r="1061" ht="19.5" customHeight="1">
      <c r="C1061" s="75">
        <f t="shared" si="17"/>
      </c>
    </row>
    <row r="1062" ht="19.5" customHeight="1">
      <c r="C1062" s="75">
        <f t="shared" si="17"/>
      </c>
    </row>
    <row r="1063" ht="19.5" customHeight="1">
      <c r="C1063" s="75">
        <f t="shared" si="17"/>
      </c>
    </row>
    <row r="1064" ht="19.5" customHeight="1">
      <c r="C1064" s="75">
        <f t="shared" si="17"/>
      </c>
    </row>
    <row r="1065" ht="19.5" customHeight="1">
      <c r="C1065" s="75">
        <f t="shared" si="17"/>
      </c>
    </row>
    <row r="1066" ht="19.5" customHeight="1">
      <c r="C1066" s="75">
        <f t="shared" si="17"/>
      </c>
    </row>
    <row r="1067" ht="19.5" customHeight="1">
      <c r="C1067" s="75">
        <f t="shared" si="17"/>
      </c>
    </row>
    <row r="1068" ht="19.5" customHeight="1">
      <c r="C1068" s="75">
        <f t="shared" si="17"/>
      </c>
    </row>
    <row r="1069" ht="19.5" customHeight="1">
      <c r="C1069" s="75">
        <f t="shared" si="17"/>
      </c>
    </row>
    <row r="1070" ht="19.5" customHeight="1">
      <c r="C1070" s="75">
        <f t="shared" si="17"/>
      </c>
    </row>
    <row r="1071" ht="19.5" customHeight="1">
      <c r="C1071" s="75">
        <f t="shared" si="17"/>
      </c>
    </row>
    <row r="1072" ht="19.5" customHeight="1">
      <c r="C1072" s="75">
        <f t="shared" si="17"/>
      </c>
    </row>
    <row r="1073" ht="19.5" customHeight="1">
      <c r="C1073" s="75">
        <f t="shared" si="17"/>
      </c>
    </row>
    <row r="1074" ht="19.5" customHeight="1">
      <c r="C1074" s="75">
        <f t="shared" si="17"/>
      </c>
    </row>
    <row r="1075" ht="19.5" customHeight="1">
      <c r="C1075" s="75">
        <f t="shared" si="17"/>
      </c>
    </row>
    <row r="1076" ht="19.5" customHeight="1">
      <c r="C1076" s="75">
        <f t="shared" si="17"/>
      </c>
    </row>
    <row r="1077" ht="19.5" customHeight="1">
      <c r="C1077" s="75">
        <f t="shared" si="17"/>
      </c>
    </row>
    <row r="1078" ht="19.5" customHeight="1">
      <c r="C1078" s="75">
        <f t="shared" si="17"/>
      </c>
    </row>
    <row r="1079" ht="19.5" customHeight="1">
      <c r="C1079" s="75">
        <f t="shared" si="17"/>
      </c>
    </row>
    <row r="1080" ht="19.5" customHeight="1">
      <c r="C1080" s="75">
        <f t="shared" si="17"/>
      </c>
    </row>
    <row r="1081" ht="19.5" customHeight="1">
      <c r="C1081" s="75">
        <f t="shared" si="17"/>
      </c>
    </row>
    <row r="1082" ht="19.5" customHeight="1">
      <c r="C1082" s="75">
        <f t="shared" si="17"/>
      </c>
    </row>
    <row r="1083" ht="19.5" customHeight="1">
      <c r="C1083" s="75">
        <f t="shared" si="17"/>
      </c>
    </row>
    <row r="1084" ht="19.5" customHeight="1">
      <c r="C1084" s="75">
        <f t="shared" si="17"/>
      </c>
    </row>
    <row r="1085" ht="19.5" customHeight="1">
      <c r="C1085" s="75">
        <f t="shared" si="17"/>
      </c>
    </row>
    <row r="1086" ht="19.5" customHeight="1">
      <c r="C1086" s="75">
        <f t="shared" si="17"/>
      </c>
    </row>
    <row r="1087" ht="19.5" customHeight="1">
      <c r="C1087" s="75">
        <f t="shared" si="17"/>
      </c>
    </row>
    <row r="1088" ht="19.5" customHeight="1">
      <c r="C1088" s="75">
        <f t="shared" si="17"/>
      </c>
    </row>
    <row r="1089" ht="19.5" customHeight="1">
      <c r="C1089" s="75">
        <f t="shared" si="17"/>
      </c>
    </row>
    <row r="1090" ht="19.5" customHeight="1">
      <c r="C1090" s="75">
        <f t="shared" si="17"/>
      </c>
    </row>
    <row r="1091" ht="19.5" customHeight="1">
      <c r="C1091" s="75">
        <f t="shared" si="17"/>
      </c>
    </row>
    <row r="1092" ht="19.5" customHeight="1">
      <c r="C1092" s="75">
        <f t="shared" si="17"/>
      </c>
    </row>
    <row r="1093" ht="19.5" customHeight="1">
      <c r="C1093" s="75">
        <f aca="true" t="shared" si="18" ref="C1093:C1156">IF(ISNUMBER(A1093),IF(ISNUMBER(B1093),B1093-A1093,""),"")</f>
      </c>
    </row>
    <row r="1094" ht="19.5" customHeight="1">
      <c r="C1094" s="75">
        <f t="shared" si="18"/>
      </c>
    </row>
    <row r="1095" ht="19.5" customHeight="1">
      <c r="C1095" s="75">
        <f t="shared" si="18"/>
      </c>
    </row>
    <row r="1096" ht="19.5" customHeight="1">
      <c r="C1096" s="75">
        <f t="shared" si="18"/>
      </c>
    </row>
    <row r="1097" ht="19.5" customHeight="1">
      <c r="C1097" s="75">
        <f t="shared" si="18"/>
      </c>
    </row>
    <row r="1098" ht="19.5" customHeight="1">
      <c r="C1098" s="75">
        <f t="shared" si="18"/>
      </c>
    </row>
    <row r="1099" ht="19.5" customHeight="1">
      <c r="C1099" s="75">
        <f t="shared" si="18"/>
      </c>
    </row>
    <row r="1100" ht="19.5" customHeight="1">
      <c r="C1100" s="75">
        <f t="shared" si="18"/>
      </c>
    </row>
    <row r="1101" ht="19.5" customHeight="1">
      <c r="C1101" s="75">
        <f t="shared" si="18"/>
      </c>
    </row>
    <row r="1102" ht="19.5" customHeight="1">
      <c r="C1102" s="75">
        <f t="shared" si="18"/>
      </c>
    </row>
    <row r="1103" ht="19.5" customHeight="1">
      <c r="C1103" s="75">
        <f t="shared" si="18"/>
      </c>
    </row>
    <row r="1104" ht="19.5" customHeight="1">
      <c r="C1104" s="75">
        <f t="shared" si="18"/>
      </c>
    </row>
    <row r="1105" ht="19.5" customHeight="1">
      <c r="C1105" s="75">
        <f t="shared" si="18"/>
      </c>
    </row>
    <row r="1106" ht="19.5" customHeight="1">
      <c r="C1106" s="75">
        <f t="shared" si="18"/>
      </c>
    </row>
    <row r="1107" ht="19.5" customHeight="1">
      <c r="C1107" s="75">
        <f t="shared" si="18"/>
      </c>
    </row>
    <row r="1108" ht="19.5" customHeight="1">
      <c r="C1108" s="75">
        <f t="shared" si="18"/>
      </c>
    </row>
    <row r="1109" ht="19.5" customHeight="1">
      <c r="C1109" s="75">
        <f t="shared" si="18"/>
      </c>
    </row>
    <row r="1110" ht="19.5" customHeight="1">
      <c r="C1110" s="75">
        <f t="shared" si="18"/>
      </c>
    </row>
    <row r="1111" ht="19.5" customHeight="1">
      <c r="C1111" s="75">
        <f t="shared" si="18"/>
      </c>
    </row>
    <row r="1112" ht="19.5" customHeight="1">
      <c r="C1112" s="75">
        <f t="shared" si="18"/>
      </c>
    </row>
    <row r="1113" ht="19.5" customHeight="1">
      <c r="C1113" s="75">
        <f t="shared" si="18"/>
      </c>
    </row>
    <row r="1114" ht="19.5" customHeight="1">
      <c r="C1114" s="75">
        <f t="shared" si="18"/>
      </c>
    </row>
    <row r="1115" ht="19.5" customHeight="1">
      <c r="C1115" s="75">
        <f t="shared" si="18"/>
      </c>
    </row>
    <row r="1116" ht="19.5" customHeight="1">
      <c r="C1116" s="75">
        <f t="shared" si="18"/>
      </c>
    </row>
    <row r="1117" ht="19.5" customHeight="1">
      <c r="C1117" s="75">
        <f t="shared" si="18"/>
      </c>
    </row>
    <row r="1118" ht="19.5" customHeight="1">
      <c r="C1118" s="75">
        <f t="shared" si="18"/>
      </c>
    </row>
    <row r="1119" ht="19.5" customHeight="1">
      <c r="C1119" s="75">
        <f t="shared" si="18"/>
      </c>
    </row>
    <row r="1120" ht="19.5" customHeight="1">
      <c r="C1120" s="75">
        <f t="shared" si="18"/>
      </c>
    </row>
    <row r="1121" ht="19.5" customHeight="1">
      <c r="C1121" s="75">
        <f t="shared" si="18"/>
      </c>
    </row>
    <row r="1122" ht="19.5" customHeight="1">
      <c r="C1122" s="75">
        <f t="shared" si="18"/>
      </c>
    </row>
    <row r="1123" ht="19.5" customHeight="1">
      <c r="C1123" s="75">
        <f t="shared" si="18"/>
      </c>
    </row>
    <row r="1124" ht="19.5" customHeight="1">
      <c r="C1124" s="75">
        <f t="shared" si="18"/>
      </c>
    </row>
    <row r="1125" ht="19.5" customHeight="1">
      <c r="C1125" s="75">
        <f t="shared" si="18"/>
      </c>
    </row>
    <row r="1126" ht="19.5" customHeight="1">
      <c r="C1126" s="75">
        <f t="shared" si="18"/>
      </c>
    </row>
    <row r="1127" ht="19.5" customHeight="1">
      <c r="C1127" s="75">
        <f t="shared" si="18"/>
      </c>
    </row>
    <row r="1128" ht="19.5" customHeight="1">
      <c r="C1128" s="75">
        <f t="shared" si="18"/>
      </c>
    </row>
    <row r="1129" ht="19.5" customHeight="1">
      <c r="C1129" s="75">
        <f t="shared" si="18"/>
      </c>
    </row>
    <row r="1130" ht="19.5" customHeight="1">
      <c r="C1130" s="75">
        <f t="shared" si="18"/>
      </c>
    </row>
    <row r="1131" ht="19.5" customHeight="1">
      <c r="C1131" s="75">
        <f t="shared" si="18"/>
      </c>
    </row>
    <row r="1132" ht="19.5" customHeight="1">
      <c r="C1132" s="75">
        <f t="shared" si="18"/>
      </c>
    </row>
    <row r="1133" ht="19.5" customHeight="1">
      <c r="C1133" s="75">
        <f t="shared" si="18"/>
      </c>
    </row>
    <row r="1134" ht="19.5" customHeight="1">
      <c r="C1134" s="75">
        <f t="shared" si="18"/>
      </c>
    </row>
    <row r="1135" ht="19.5" customHeight="1">
      <c r="C1135" s="75">
        <f t="shared" si="18"/>
      </c>
    </row>
    <row r="1136" ht="19.5" customHeight="1">
      <c r="C1136" s="75">
        <f t="shared" si="18"/>
      </c>
    </row>
    <row r="1137" ht="19.5" customHeight="1">
      <c r="C1137" s="75">
        <f t="shared" si="18"/>
      </c>
    </row>
    <row r="1138" ht="19.5" customHeight="1">
      <c r="C1138" s="75">
        <f t="shared" si="18"/>
      </c>
    </row>
    <row r="1139" ht="19.5" customHeight="1">
      <c r="C1139" s="75">
        <f t="shared" si="18"/>
      </c>
    </row>
    <row r="1140" ht="19.5" customHeight="1">
      <c r="C1140" s="75">
        <f t="shared" si="18"/>
      </c>
    </row>
    <row r="1141" ht="19.5" customHeight="1">
      <c r="C1141" s="75">
        <f t="shared" si="18"/>
      </c>
    </row>
    <row r="1142" ht="19.5" customHeight="1">
      <c r="C1142" s="75">
        <f t="shared" si="18"/>
      </c>
    </row>
    <row r="1143" ht="19.5" customHeight="1">
      <c r="C1143" s="75">
        <f t="shared" si="18"/>
      </c>
    </row>
    <row r="1144" ht="19.5" customHeight="1">
      <c r="C1144" s="75">
        <f t="shared" si="18"/>
      </c>
    </row>
    <row r="1145" ht="19.5" customHeight="1">
      <c r="C1145" s="75">
        <f t="shared" si="18"/>
      </c>
    </row>
    <row r="1146" ht="19.5" customHeight="1">
      <c r="C1146" s="75">
        <f t="shared" si="18"/>
      </c>
    </row>
    <row r="1147" ht="19.5" customHeight="1">
      <c r="C1147" s="75">
        <f t="shared" si="18"/>
      </c>
    </row>
    <row r="1148" ht="19.5" customHeight="1">
      <c r="C1148" s="75">
        <f t="shared" si="18"/>
      </c>
    </row>
    <row r="1149" ht="19.5" customHeight="1">
      <c r="C1149" s="75">
        <f t="shared" si="18"/>
      </c>
    </row>
    <row r="1150" ht="19.5" customHeight="1">
      <c r="C1150" s="75">
        <f t="shared" si="18"/>
      </c>
    </row>
    <row r="1151" ht="19.5" customHeight="1">
      <c r="C1151" s="75">
        <f t="shared" si="18"/>
      </c>
    </row>
    <row r="1152" ht="19.5" customHeight="1">
      <c r="C1152" s="75">
        <f t="shared" si="18"/>
      </c>
    </row>
    <row r="1153" ht="19.5" customHeight="1">
      <c r="C1153" s="75">
        <f t="shared" si="18"/>
      </c>
    </row>
    <row r="1154" ht="19.5" customHeight="1">
      <c r="C1154" s="75">
        <f t="shared" si="18"/>
      </c>
    </row>
    <row r="1155" ht="19.5" customHeight="1">
      <c r="C1155" s="75">
        <f t="shared" si="18"/>
      </c>
    </row>
    <row r="1156" ht="19.5" customHeight="1">
      <c r="C1156" s="75">
        <f t="shared" si="18"/>
      </c>
    </row>
    <row r="1157" ht="19.5" customHeight="1">
      <c r="C1157" s="75">
        <f aca="true" t="shared" si="19" ref="C1157:C1220">IF(ISNUMBER(A1157),IF(ISNUMBER(B1157),B1157-A1157,""),"")</f>
      </c>
    </row>
    <row r="1158" ht="19.5" customHeight="1">
      <c r="C1158" s="75">
        <f t="shared" si="19"/>
      </c>
    </row>
    <row r="1159" ht="19.5" customHeight="1">
      <c r="C1159" s="75">
        <f t="shared" si="19"/>
      </c>
    </row>
    <row r="1160" ht="19.5" customHeight="1">
      <c r="C1160" s="75">
        <f t="shared" si="19"/>
      </c>
    </row>
    <row r="1161" ht="19.5" customHeight="1">
      <c r="C1161" s="75">
        <f t="shared" si="19"/>
      </c>
    </row>
    <row r="1162" ht="19.5" customHeight="1">
      <c r="C1162" s="75">
        <f t="shared" si="19"/>
      </c>
    </row>
    <row r="1163" ht="19.5" customHeight="1">
      <c r="C1163" s="75">
        <f t="shared" si="19"/>
      </c>
    </row>
    <row r="1164" ht="19.5" customHeight="1">
      <c r="C1164" s="75">
        <f t="shared" si="19"/>
      </c>
    </row>
    <row r="1165" ht="19.5" customHeight="1">
      <c r="C1165" s="75">
        <f t="shared" si="19"/>
      </c>
    </row>
    <row r="1166" ht="19.5" customHeight="1">
      <c r="C1166" s="75">
        <f t="shared" si="19"/>
      </c>
    </row>
    <row r="1167" ht="19.5" customHeight="1">
      <c r="C1167" s="75">
        <f t="shared" si="19"/>
      </c>
    </row>
    <row r="1168" ht="19.5" customHeight="1">
      <c r="C1168" s="75">
        <f t="shared" si="19"/>
      </c>
    </row>
    <row r="1169" ht="19.5" customHeight="1">
      <c r="C1169" s="75">
        <f t="shared" si="19"/>
      </c>
    </row>
    <row r="1170" ht="19.5" customHeight="1">
      <c r="C1170" s="75">
        <f t="shared" si="19"/>
      </c>
    </row>
    <row r="1171" ht="19.5" customHeight="1">
      <c r="C1171" s="75">
        <f t="shared" si="19"/>
      </c>
    </row>
    <row r="1172" ht="19.5" customHeight="1">
      <c r="C1172" s="75">
        <f t="shared" si="19"/>
      </c>
    </row>
    <row r="1173" ht="19.5" customHeight="1">
      <c r="C1173" s="75">
        <f t="shared" si="19"/>
      </c>
    </row>
    <row r="1174" ht="19.5" customHeight="1">
      <c r="C1174" s="75">
        <f t="shared" si="19"/>
      </c>
    </row>
    <row r="1175" ht="19.5" customHeight="1">
      <c r="C1175" s="75">
        <f t="shared" si="19"/>
      </c>
    </row>
    <row r="1176" ht="19.5" customHeight="1">
      <c r="C1176" s="75">
        <f t="shared" si="19"/>
      </c>
    </row>
    <row r="1177" ht="19.5" customHeight="1">
      <c r="C1177" s="75">
        <f t="shared" si="19"/>
      </c>
    </row>
    <row r="1178" ht="19.5" customHeight="1">
      <c r="C1178" s="75">
        <f t="shared" si="19"/>
      </c>
    </row>
    <row r="1179" ht="19.5" customHeight="1">
      <c r="C1179" s="75">
        <f t="shared" si="19"/>
      </c>
    </row>
    <row r="1180" ht="19.5" customHeight="1">
      <c r="C1180" s="75">
        <f t="shared" si="19"/>
      </c>
    </row>
    <row r="1181" ht="19.5" customHeight="1">
      <c r="C1181" s="75">
        <f t="shared" si="19"/>
      </c>
    </row>
    <row r="1182" ht="19.5" customHeight="1">
      <c r="C1182" s="75">
        <f t="shared" si="19"/>
      </c>
    </row>
    <row r="1183" ht="19.5" customHeight="1">
      <c r="C1183" s="75">
        <f t="shared" si="19"/>
      </c>
    </row>
    <row r="1184" ht="19.5" customHeight="1">
      <c r="C1184" s="75">
        <f t="shared" si="19"/>
      </c>
    </row>
    <row r="1185" ht="19.5" customHeight="1">
      <c r="C1185" s="75">
        <f t="shared" si="19"/>
      </c>
    </row>
    <row r="1186" ht="19.5" customHeight="1">
      <c r="C1186" s="75">
        <f t="shared" si="19"/>
      </c>
    </row>
    <row r="1187" ht="19.5" customHeight="1">
      <c r="C1187" s="75">
        <f t="shared" si="19"/>
      </c>
    </row>
    <row r="1188" ht="19.5" customHeight="1">
      <c r="C1188" s="75">
        <f t="shared" si="19"/>
      </c>
    </row>
    <row r="1189" ht="19.5" customHeight="1">
      <c r="C1189" s="75">
        <f t="shared" si="19"/>
      </c>
    </row>
    <row r="1190" ht="19.5" customHeight="1">
      <c r="C1190" s="75">
        <f t="shared" si="19"/>
      </c>
    </row>
    <row r="1191" ht="19.5" customHeight="1">
      <c r="C1191" s="75">
        <f t="shared" si="19"/>
      </c>
    </row>
    <row r="1192" ht="19.5" customHeight="1">
      <c r="C1192" s="75">
        <f t="shared" si="19"/>
      </c>
    </row>
    <row r="1193" ht="19.5" customHeight="1">
      <c r="C1193" s="75">
        <f t="shared" si="19"/>
      </c>
    </row>
    <row r="1194" ht="19.5" customHeight="1">
      <c r="C1194" s="75">
        <f t="shared" si="19"/>
      </c>
    </row>
    <row r="1195" ht="19.5" customHeight="1">
      <c r="C1195" s="75">
        <f t="shared" si="19"/>
      </c>
    </row>
    <row r="1196" ht="19.5" customHeight="1">
      <c r="C1196" s="75">
        <f t="shared" si="19"/>
      </c>
    </row>
    <row r="1197" ht="19.5" customHeight="1">
      <c r="C1197" s="75">
        <f t="shared" si="19"/>
      </c>
    </row>
    <row r="1198" ht="19.5" customHeight="1">
      <c r="C1198" s="75">
        <f t="shared" si="19"/>
      </c>
    </row>
    <row r="1199" ht="19.5" customHeight="1">
      <c r="C1199" s="75">
        <f t="shared" si="19"/>
      </c>
    </row>
    <row r="1200" ht="19.5" customHeight="1">
      <c r="C1200" s="75">
        <f t="shared" si="19"/>
      </c>
    </row>
    <row r="1201" ht="19.5" customHeight="1">
      <c r="C1201" s="75">
        <f t="shared" si="19"/>
      </c>
    </row>
    <row r="1202" ht="19.5" customHeight="1">
      <c r="C1202" s="75">
        <f t="shared" si="19"/>
      </c>
    </row>
    <row r="1203" ht="19.5" customHeight="1">
      <c r="C1203" s="75">
        <f t="shared" si="19"/>
      </c>
    </row>
    <row r="1204" ht="19.5" customHeight="1">
      <c r="C1204" s="75">
        <f t="shared" si="19"/>
      </c>
    </row>
    <row r="1205" ht="19.5" customHeight="1">
      <c r="C1205" s="75">
        <f t="shared" si="19"/>
      </c>
    </row>
    <row r="1206" ht="19.5" customHeight="1">
      <c r="C1206" s="75">
        <f t="shared" si="19"/>
      </c>
    </row>
    <row r="1207" ht="19.5" customHeight="1">
      <c r="C1207" s="75">
        <f t="shared" si="19"/>
      </c>
    </row>
    <row r="1208" ht="19.5" customHeight="1">
      <c r="C1208" s="75">
        <f t="shared" si="19"/>
      </c>
    </row>
    <row r="1209" ht="19.5" customHeight="1">
      <c r="C1209" s="75">
        <f t="shared" si="19"/>
      </c>
    </row>
    <row r="1210" ht="19.5" customHeight="1">
      <c r="C1210" s="75">
        <f t="shared" si="19"/>
      </c>
    </row>
    <row r="1211" ht="19.5" customHeight="1">
      <c r="C1211" s="75">
        <f t="shared" si="19"/>
      </c>
    </row>
    <row r="1212" ht="19.5" customHeight="1">
      <c r="C1212" s="75">
        <f t="shared" si="19"/>
      </c>
    </row>
    <row r="1213" ht="19.5" customHeight="1">
      <c r="C1213" s="75">
        <f t="shared" si="19"/>
      </c>
    </row>
    <row r="1214" ht="19.5" customHeight="1">
      <c r="C1214" s="75">
        <f t="shared" si="19"/>
      </c>
    </row>
    <row r="1215" ht="19.5" customHeight="1">
      <c r="C1215" s="75">
        <f t="shared" si="19"/>
      </c>
    </row>
    <row r="1216" ht="19.5" customHeight="1">
      <c r="C1216" s="75">
        <f t="shared" si="19"/>
      </c>
    </row>
    <row r="1217" ht="19.5" customHeight="1">
      <c r="C1217" s="75">
        <f t="shared" si="19"/>
      </c>
    </row>
    <row r="1218" ht="19.5" customHeight="1">
      <c r="C1218" s="75">
        <f t="shared" si="19"/>
      </c>
    </row>
    <row r="1219" ht="19.5" customHeight="1">
      <c r="C1219" s="75">
        <f t="shared" si="19"/>
      </c>
    </row>
    <row r="1220" ht="19.5" customHeight="1">
      <c r="C1220" s="75">
        <f t="shared" si="19"/>
      </c>
    </row>
    <row r="1221" ht="19.5" customHeight="1">
      <c r="C1221" s="75">
        <f aca="true" t="shared" si="20" ref="C1221:C1284">IF(ISNUMBER(A1221),IF(ISNUMBER(B1221),B1221-A1221,""),"")</f>
      </c>
    </row>
    <row r="1222" ht="19.5" customHeight="1">
      <c r="C1222" s="75">
        <f t="shared" si="20"/>
      </c>
    </row>
    <row r="1223" ht="19.5" customHeight="1">
      <c r="C1223" s="75">
        <f t="shared" si="20"/>
      </c>
    </row>
    <row r="1224" ht="19.5" customHeight="1">
      <c r="C1224" s="75">
        <f t="shared" si="20"/>
      </c>
    </row>
    <row r="1225" ht="19.5" customHeight="1">
      <c r="C1225" s="75">
        <f t="shared" si="20"/>
      </c>
    </row>
    <row r="1226" ht="19.5" customHeight="1">
      <c r="C1226" s="75">
        <f t="shared" si="20"/>
      </c>
    </row>
    <row r="1227" ht="19.5" customHeight="1">
      <c r="C1227" s="75">
        <f t="shared" si="20"/>
      </c>
    </row>
    <row r="1228" ht="19.5" customHeight="1">
      <c r="C1228" s="75">
        <f t="shared" si="20"/>
      </c>
    </row>
    <row r="1229" ht="19.5" customHeight="1">
      <c r="C1229" s="75">
        <f t="shared" si="20"/>
      </c>
    </row>
    <row r="1230" ht="19.5" customHeight="1">
      <c r="C1230" s="75">
        <f t="shared" si="20"/>
      </c>
    </row>
    <row r="1231" ht="19.5" customHeight="1">
      <c r="C1231" s="75">
        <f t="shared" si="20"/>
      </c>
    </row>
    <row r="1232" ht="19.5" customHeight="1">
      <c r="C1232" s="75">
        <f t="shared" si="20"/>
      </c>
    </row>
    <row r="1233" ht="19.5" customHeight="1">
      <c r="C1233" s="75">
        <f t="shared" si="20"/>
      </c>
    </row>
    <row r="1234" ht="19.5" customHeight="1">
      <c r="C1234" s="75">
        <f t="shared" si="20"/>
      </c>
    </row>
    <row r="1235" ht="19.5" customHeight="1">
      <c r="C1235" s="75">
        <f t="shared" si="20"/>
      </c>
    </row>
    <row r="1236" ht="19.5" customHeight="1">
      <c r="C1236" s="75">
        <f t="shared" si="20"/>
      </c>
    </row>
    <row r="1237" ht="19.5" customHeight="1">
      <c r="C1237" s="75">
        <f t="shared" si="20"/>
      </c>
    </row>
    <row r="1238" ht="19.5" customHeight="1">
      <c r="C1238" s="75">
        <f t="shared" si="20"/>
      </c>
    </row>
    <row r="1239" ht="19.5" customHeight="1">
      <c r="C1239" s="75">
        <f t="shared" si="20"/>
      </c>
    </row>
    <row r="1240" ht="19.5" customHeight="1">
      <c r="C1240" s="75">
        <f t="shared" si="20"/>
      </c>
    </row>
    <row r="1241" ht="19.5" customHeight="1">
      <c r="C1241" s="75">
        <f t="shared" si="20"/>
      </c>
    </row>
    <row r="1242" ht="19.5" customHeight="1">
      <c r="C1242" s="75">
        <f t="shared" si="20"/>
      </c>
    </row>
    <row r="1243" ht="19.5" customHeight="1">
      <c r="C1243" s="75">
        <f t="shared" si="20"/>
      </c>
    </row>
    <row r="1244" ht="19.5" customHeight="1">
      <c r="C1244" s="75">
        <f t="shared" si="20"/>
      </c>
    </row>
    <row r="1245" ht="19.5" customHeight="1">
      <c r="C1245" s="75">
        <f t="shared" si="20"/>
      </c>
    </row>
    <row r="1246" ht="19.5" customHeight="1">
      <c r="C1246" s="75">
        <f t="shared" si="20"/>
      </c>
    </row>
    <row r="1247" ht="19.5" customHeight="1">
      <c r="C1247" s="75">
        <f t="shared" si="20"/>
      </c>
    </row>
    <row r="1248" ht="19.5" customHeight="1">
      <c r="C1248" s="75">
        <f t="shared" si="20"/>
      </c>
    </row>
    <row r="1249" ht="19.5" customHeight="1">
      <c r="C1249" s="75">
        <f t="shared" si="20"/>
      </c>
    </row>
    <row r="1250" ht="19.5" customHeight="1">
      <c r="C1250" s="75">
        <f t="shared" si="20"/>
      </c>
    </row>
    <row r="1251" ht="19.5" customHeight="1">
      <c r="C1251" s="75">
        <f t="shared" si="20"/>
      </c>
    </row>
    <row r="1252" ht="19.5" customHeight="1">
      <c r="C1252" s="75">
        <f t="shared" si="20"/>
      </c>
    </row>
    <row r="1253" ht="19.5" customHeight="1">
      <c r="C1253" s="75">
        <f t="shared" si="20"/>
      </c>
    </row>
    <row r="1254" ht="19.5" customHeight="1">
      <c r="C1254" s="75">
        <f t="shared" si="20"/>
      </c>
    </row>
    <row r="1255" ht="19.5" customHeight="1">
      <c r="C1255" s="75">
        <f t="shared" si="20"/>
      </c>
    </row>
    <row r="1256" ht="19.5" customHeight="1">
      <c r="C1256" s="75">
        <f t="shared" si="20"/>
      </c>
    </row>
    <row r="1257" ht="19.5" customHeight="1">
      <c r="C1257" s="75">
        <f t="shared" si="20"/>
      </c>
    </row>
    <row r="1258" ht="19.5" customHeight="1">
      <c r="C1258" s="75">
        <f t="shared" si="20"/>
      </c>
    </row>
    <row r="1259" ht="19.5" customHeight="1">
      <c r="C1259" s="75">
        <f t="shared" si="20"/>
      </c>
    </row>
    <row r="1260" ht="19.5" customHeight="1">
      <c r="C1260" s="75">
        <f t="shared" si="20"/>
      </c>
    </row>
    <row r="1261" ht="19.5" customHeight="1">
      <c r="C1261" s="75">
        <f t="shared" si="20"/>
      </c>
    </row>
    <row r="1262" ht="19.5" customHeight="1">
      <c r="C1262" s="75">
        <f t="shared" si="20"/>
      </c>
    </row>
    <row r="1263" ht="19.5" customHeight="1">
      <c r="C1263" s="75">
        <f t="shared" si="20"/>
      </c>
    </row>
    <row r="1264" ht="19.5" customHeight="1">
      <c r="C1264" s="75">
        <f t="shared" si="20"/>
      </c>
    </row>
    <row r="1265" ht="19.5" customHeight="1">
      <c r="C1265" s="75">
        <f t="shared" si="20"/>
      </c>
    </row>
    <row r="1266" ht="19.5" customHeight="1">
      <c r="C1266" s="75">
        <f t="shared" si="20"/>
      </c>
    </row>
    <row r="1267" ht="19.5" customHeight="1">
      <c r="C1267" s="75">
        <f t="shared" si="20"/>
      </c>
    </row>
    <row r="1268" ht="19.5" customHeight="1">
      <c r="C1268" s="75">
        <f t="shared" si="20"/>
      </c>
    </row>
    <row r="1269" ht="19.5" customHeight="1">
      <c r="C1269" s="75">
        <f t="shared" si="20"/>
      </c>
    </row>
    <row r="1270" ht="19.5" customHeight="1">
      <c r="C1270" s="75">
        <f t="shared" si="20"/>
      </c>
    </row>
    <row r="1271" ht="19.5" customHeight="1">
      <c r="C1271" s="75">
        <f t="shared" si="20"/>
      </c>
    </row>
    <row r="1272" ht="19.5" customHeight="1">
      <c r="C1272" s="75">
        <f t="shared" si="20"/>
      </c>
    </row>
    <row r="1273" ht="19.5" customHeight="1">
      <c r="C1273" s="75">
        <f t="shared" si="20"/>
      </c>
    </row>
    <row r="1274" ht="19.5" customHeight="1">
      <c r="C1274" s="75">
        <f t="shared" si="20"/>
      </c>
    </row>
    <row r="1275" ht="19.5" customHeight="1">
      <c r="C1275" s="75">
        <f t="shared" si="20"/>
      </c>
    </row>
    <row r="1276" ht="19.5" customHeight="1">
      <c r="C1276" s="75">
        <f t="shared" si="20"/>
      </c>
    </row>
    <row r="1277" ht="19.5" customHeight="1">
      <c r="C1277" s="75">
        <f t="shared" si="20"/>
      </c>
    </row>
    <row r="1278" ht="19.5" customHeight="1">
      <c r="C1278" s="75">
        <f t="shared" si="20"/>
      </c>
    </row>
    <row r="1279" ht="19.5" customHeight="1">
      <c r="C1279" s="75">
        <f t="shared" si="20"/>
      </c>
    </row>
    <row r="1280" ht="19.5" customHeight="1">
      <c r="C1280" s="75">
        <f t="shared" si="20"/>
      </c>
    </row>
    <row r="1281" ht="19.5" customHeight="1">
      <c r="C1281" s="75">
        <f t="shared" si="20"/>
      </c>
    </row>
    <row r="1282" ht="19.5" customHeight="1">
      <c r="C1282" s="75">
        <f t="shared" si="20"/>
      </c>
    </row>
    <row r="1283" ht="19.5" customHeight="1">
      <c r="C1283" s="75">
        <f t="shared" si="20"/>
      </c>
    </row>
    <row r="1284" ht="19.5" customHeight="1">
      <c r="C1284" s="75">
        <f t="shared" si="20"/>
      </c>
    </row>
    <row r="1285" ht="19.5" customHeight="1">
      <c r="C1285" s="75">
        <f aca="true" t="shared" si="21" ref="C1285:C1340">IF(ISNUMBER(A1285),IF(ISNUMBER(B1285),B1285-A1285,""),"")</f>
      </c>
    </row>
    <row r="1286" ht="19.5" customHeight="1">
      <c r="C1286" s="75">
        <f t="shared" si="21"/>
      </c>
    </row>
    <row r="1287" ht="19.5" customHeight="1">
      <c r="C1287" s="75">
        <f t="shared" si="21"/>
      </c>
    </row>
    <row r="1288" ht="19.5" customHeight="1">
      <c r="C1288" s="75">
        <f t="shared" si="21"/>
      </c>
    </row>
    <row r="1289" ht="19.5" customHeight="1">
      <c r="C1289" s="75">
        <f t="shared" si="21"/>
      </c>
    </row>
    <row r="1290" ht="19.5" customHeight="1">
      <c r="C1290" s="75">
        <f t="shared" si="21"/>
      </c>
    </row>
    <row r="1291" ht="19.5" customHeight="1">
      <c r="C1291" s="75">
        <f t="shared" si="21"/>
      </c>
    </row>
    <row r="1292" ht="19.5" customHeight="1">
      <c r="C1292" s="75">
        <f t="shared" si="21"/>
      </c>
    </row>
    <row r="1293" ht="19.5" customHeight="1">
      <c r="C1293" s="75">
        <f t="shared" si="21"/>
      </c>
    </row>
    <row r="1294" ht="19.5" customHeight="1">
      <c r="C1294" s="75">
        <f t="shared" si="21"/>
      </c>
    </row>
    <row r="1295" ht="19.5" customHeight="1">
      <c r="C1295" s="75">
        <f t="shared" si="21"/>
      </c>
    </row>
    <row r="1296" ht="19.5" customHeight="1">
      <c r="C1296" s="75">
        <f t="shared" si="21"/>
      </c>
    </row>
    <row r="1297" ht="19.5" customHeight="1">
      <c r="C1297" s="75">
        <f t="shared" si="21"/>
      </c>
    </row>
    <row r="1298" ht="19.5" customHeight="1">
      <c r="C1298" s="75">
        <f t="shared" si="21"/>
      </c>
    </row>
    <row r="1299" ht="19.5" customHeight="1">
      <c r="C1299" s="75">
        <f t="shared" si="21"/>
      </c>
    </row>
    <row r="1300" ht="19.5" customHeight="1">
      <c r="C1300" s="75">
        <f t="shared" si="21"/>
      </c>
    </row>
    <row r="1301" ht="19.5" customHeight="1">
      <c r="C1301" s="75">
        <f t="shared" si="21"/>
      </c>
    </row>
    <row r="1302" ht="19.5" customHeight="1">
      <c r="C1302" s="75">
        <f t="shared" si="21"/>
      </c>
    </row>
    <row r="1303" ht="19.5" customHeight="1">
      <c r="C1303" s="75">
        <f t="shared" si="21"/>
      </c>
    </row>
    <row r="1304" ht="19.5" customHeight="1">
      <c r="C1304" s="75">
        <f t="shared" si="21"/>
      </c>
    </row>
    <row r="1305" ht="19.5" customHeight="1">
      <c r="C1305" s="75">
        <f t="shared" si="21"/>
      </c>
    </row>
    <row r="1306" ht="19.5" customHeight="1">
      <c r="C1306" s="75">
        <f t="shared" si="21"/>
      </c>
    </row>
    <row r="1307" ht="19.5" customHeight="1">
      <c r="C1307" s="75">
        <f t="shared" si="21"/>
      </c>
    </row>
    <row r="1308" ht="19.5" customHeight="1">
      <c r="C1308" s="75">
        <f t="shared" si="21"/>
      </c>
    </row>
    <row r="1309" ht="19.5" customHeight="1">
      <c r="C1309" s="75">
        <f t="shared" si="21"/>
      </c>
    </row>
    <row r="1310" ht="19.5" customHeight="1">
      <c r="C1310" s="75">
        <f t="shared" si="21"/>
      </c>
    </row>
    <row r="1311" ht="19.5" customHeight="1">
      <c r="C1311" s="75">
        <f t="shared" si="21"/>
      </c>
    </row>
    <row r="1312" ht="19.5" customHeight="1">
      <c r="C1312" s="75">
        <f t="shared" si="21"/>
      </c>
    </row>
    <row r="1313" ht="19.5" customHeight="1">
      <c r="C1313" s="75">
        <f t="shared" si="21"/>
      </c>
    </row>
    <row r="1314" ht="19.5" customHeight="1">
      <c r="C1314" s="75">
        <f t="shared" si="21"/>
      </c>
    </row>
    <row r="1315" ht="19.5" customHeight="1">
      <c r="C1315" s="75">
        <f t="shared" si="21"/>
      </c>
    </row>
    <row r="1316" ht="19.5" customHeight="1">
      <c r="C1316" s="75">
        <f t="shared" si="21"/>
      </c>
    </row>
    <row r="1317" ht="19.5" customHeight="1">
      <c r="C1317" s="75">
        <f t="shared" si="21"/>
      </c>
    </row>
    <row r="1318" ht="19.5" customHeight="1">
      <c r="C1318" s="75">
        <f t="shared" si="21"/>
      </c>
    </row>
    <row r="1319" ht="19.5" customHeight="1">
      <c r="C1319" s="75">
        <f t="shared" si="21"/>
      </c>
    </row>
    <row r="1320" ht="19.5" customHeight="1">
      <c r="C1320" s="75">
        <f t="shared" si="21"/>
      </c>
    </row>
    <row r="1321" ht="19.5" customHeight="1">
      <c r="C1321" s="75">
        <f t="shared" si="21"/>
      </c>
    </row>
    <row r="1322" ht="19.5" customHeight="1">
      <c r="C1322" s="75">
        <f t="shared" si="21"/>
      </c>
    </row>
    <row r="1323" ht="19.5" customHeight="1">
      <c r="C1323" s="75">
        <f t="shared" si="21"/>
      </c>
    </row>
    <row r="1324" ht="19.5" customHeight="1">
      <c r="C1324" s="75">
        <f t="shared" si="21"/>
      </c>
    </row>
    <row r="1325" ht="19.5" customHeight="1">
      <c r="C1325" s="75">
        <f t="shared" si="21"/>
      </c>
    </row>
    <row r="1326" ht="19.5" customHeight="1">
      <c r="C1326" s="75">
        <f t="shared" si="21"/>
      </c>
    </row>
    <row r="1327" ht="19.5" customHeight="1">
      <c r="C1327" s="75">
        <f t="shared" si="21"/>
      </c>
    </row>
    <row r="1328" ht="19.5" customHeight="1">
      <c r="C1328" s="75">
        <f t="shared" si="21"/>
      </c>
    </row>
    <row r="1329" ht="19.5" customHeight="1">
      <c r="C1329" s="75">
        <f t="shared" si="21"/>
      </c>
    </row>
    <row r="1330" ht="19.5" customHeight="1">
      <c r="C1330" s="75">
        <f t="shared" si="21"/>
      </c>
    </row>
    <row r="1331" ht="19.5" customHeight="1">
      <c r="C1331" s="75">
        <f t="shared" si="21"/>
      </c>
    </row>
    <row r="1332" ht="19.5" customHeight="1">
      <c r="C1332" s="75">
        <f t="shared" si="21"/>
      </c>
    </row>
    <row r="1333" ht="19.5" customHeight="1">
      <c r="C1333" s="75">
        <f t="shared" si="21"/>
      </c>
    </row>
    <row r="1334" ht="19.5" customHeight="1">
      <c r="C1334" s="75">
        <f t="shared" si="21"/>
      </c>
    </row>
    <row r="1335" ht="19.5" customHeight="1">
      <c r="C1335" s="75">
        <f t="shared" si="21"/>
      </c>
    </row>
    <row r="1336" ht="19.5" customHeight="1">
      <c r="C1336" s="75">
        <f t="shared" si="21"/>
      </c>
    </row>
    <row r="1337" ht="19.5" customHeight="1">
      <c r="C1337" s="75">
        <f t="shared" si="21"/>
      </c>
    </row>
    <row r="1338" ht="19.5" customHeight="1">
      <c r="C1338" s="75">
        <f t="shared" si="21"/>
      </c>
    </row>
    <row r="1339" ht="19.5" customHeight="1">
      <c r="C1339" s="75">
        <f t="shared" si="21"/>
      </c>
    </row>
    <row r="1340" ht="19.5" customHeight="1">
      <c r="C1340" s="75">
        <f t="shared" si="21"/>
      </c>
    </row>
  </sheetData>
  <sheetProtection sheet="1" objects="1" scenarios="1"/>
  <mergeCells count="3">
    <mergeCell ref="I6:J6"/>
    <mergeCell ref="F3:G3"/>
    <mergeCell ref="E22:F22"/>
  </mergeCells>
  <conditionalFormatting sqref="G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Equation.3" shapeId="14733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L5" sqref="L5"/>
    </sheetView>
  </sheetViews>
  <sheetFormatPr defaultColWidth="9.00390625" defaultRowHeight="12.75"/>
  <cols>
    <col min="1" max="2" width="8.125" style="0" customWidth="1"/>
    <col min="3" max="3" width="8.25390625" style="0" customWidth="1"/>
    <col min="4" max="4" width="6.75390625" style="0" customWidth="1"/>
    <col min="5" max="6" width="11.00390625" style="0" customWidth="1"/>
    <col min="7" max="7" width="7.00390625" style="0" customWidth="1"/>
    <col min="8" max="16384" width="11.00390625" style="0" customWidth="1"/>
  </cols>
  <sheetData>
    <row r="1" spans="1:9" s="122" customFormat="1" ht="15">
      <c r="A1" s="121" t="s">
        <v>120</v>
      </c>
      <c r="B1" s="121" t="s">
        <v>121</v>
      </c>
      <c r="C1" s="121" t="s">
        <v>122</v>
      </c>
      <c r="D1" s="121" t="s">
        <v>123</v>
      </c>
      <c r="E1" s="121" t="s">
        <v>124</v>
      </c>
      <c r="F1" s="121" t="s">
        <v>115</v>
      </c>
      <c r="G1" s="121" t="s">
        <v>116</v>
      </c>
      <c r="H1" s="121" t="s">
        <v>117</v>
      </c>
      <c r="I1" s="18"/>
    </row>
    <row r="2" spans="1:9" s="126" customFormat="1" ht="15.75" thickBot="1">
      <c r="A2" s="165">
        <v>0.5</v>
      </c>
      <c r="B2" s="165">
        <v>68</v>
      </c>
      <c r="C2" s="166">
        <f>1-TDIST(d/SQRT(2*4/(nval-4)),nval-2,1)</f>
        <v>0.9190003223666083</v>
      </c>
      <c r="D2" s="167">
        <v>0.33</v>
      </c>
      <c r="E2" s="172">
        <f>1-NORMDIST(ds,d,SQRT(8/(nval-4)),TRUE)</f>
        <v>0.6846822646723292</v>
      </c>
      <c r="F2" s="173">
        <f>NORMDIST(-ds,d,SQRT(8/(nval-4)),TRUE)</f>
        <v>0.009447539344339062</v>
      </c>
      <c r="G2" s="168">
        <v>0.1</v>
      </c>
      <c r="H2" s="174">
        <f>NORMDIST(dn,d,SQRT(8/(nval-4)),TRUE)-NORMDIST(-dn,d,SQRT(8/(nval-4)),TRUE)</f>
        <v>0.08410650676098763</v>
      </c>
      <c r="I2" s="169"/>
    </row>
    <row r="3" spans="1:7" ht="15.75" customHeight="1" thickTop="1">
      <c r="A3" s="219" t="s">
        <v>118</v>
      </c>
      <c r="B3" s="200"/>
      <c r="D3" s="134" t="s">
        <v>69</v>
      </c>
      <c r="E3" s="34"/>
      <c r="G3" s="134" t="s">
        <v>69</v>
      </c>
    </row>
    <row r="7" ht="14.25">
      <c r="B7" s="100"/>
    </row>
    <row r="8" ht="14.25">
      <c r="B8" s="100" t="s">
        <v>24</v>
      </c>
    </row>
    <row r="9" ht="14.25">
      <c r="B9" s="100" t="s">
        <v>44</v>
      </c>
    </row>
    <row r="10" ht="14.25">
      <c r="B10" s="100" t="s">
        <v>158</v>
      </c>
    </row>
    <row r="11" ht="14.25">
      <c r="B11" s="100" t="s">
        <v>159</v>
      </c>
    </row>
    <row r="12" ht="14.25">
      <c r="B12" s="100" t="s">
        <v>160</v>
      </c>
    </row>
    <row r="13" ht="14.25">
      <c r="B13" s="100" t="s">
        <v>70</v>
      </c>
    </row>
    <row r="14" ht="14.25">
      <c r="B14" s="123" t="s">
        <v>55</v>
      </c>
    </row>
    <row r="15" ht="14.25">
      <c r="B15" s="100" t="s">
        <v>56</v>
      </c>
    </row>
    <row r="16" spans="2:12" ht="14.25">
      <c r="B16" s="124"/>
      <c r="I16" s="125"/>
      <c r="J16" s="125"/>
      <c r="K16" s="125"/>
      <c r="L16" s="125"/>
    </row>
    <row r="17" spans="9:12" ht="12.75">
      <c r="I17" s="125"/>
      <c r="J17" s="125"/>
      <c r="K17" s="125"/>
      <c r="L17" s="125"/>
    </row>
    <row r="18" spans="2:12" ht="15">
      <c r="B18" s="126" t="s">
        <v>57</v>
      </c>
      <c r="C18" s="126"/>
      <c r="I18" s="125"/>
      <c r="J18" s="125"/>
      <c r="K18" s="125"/>
      <c r="L18" s="125"/>
    </row>
    <row r="19" spans="2:12" ht="15">
      <c r="B19" s="126"/>
      <c r="C19" s="126" t="s">
        <v>58</v>
      </c>
      <c r="I19" s="125"/>
      <c r="J19" s="125"/>
      <c r="K19" s="125"/>
      <c r="L19" s="125"/>
    </row>
    <row r="20" spans="9:12" ht="12.75">
      <c r="I20" s="125"/>
      <c r="J20" s="125"/>
      <c r="K20" s="125"/>
      <c r="L20" s="125"/>
    </row>
    <row r="21" spans="9:12" ht="12.75">
      <c r="I21" s="125"/>
      <c r="J21" s="125"/>
      <c r="K21" s="125"/>
      <c r="L21" s="125"/>
    </row>
    <row r="22" spans="3:12" ht="14.25">
      <c r="C22" s="100" t="s">
        <v>138</v>
      </c>
      <c r="I22" s="125"/>
      <c r="J22" s="125"/>
      <c r="K22" s="125"/>
      <c r="L22" s="125"/>
    </row>
    <row r="23" spans="9:12" ht="12.75">
      <c r="I23" s="125"/>
      <c r="J23" s="125"/>
      <c r="K23" s="125"/>
      <c r="L23" s="125"/>
    </row>
    <row r="24" spans="4:12" ht="15">
      <c r="D24" s="127" t="s">
        <v>139</v>
      </c>
      <c r="I24" s="125"/>
      <c r="J24" s="125"/>
      <c r="K24" s="125"/>
      <c r="L24" s="125"/>
    </row>
    <row r="25" spans="4:12" ht="15">
      <c r="D25" s="127" t="s">
        <v>140</v>
      </c>
      <c r="I25" s="125"/>
      <c r="J25" s="125"/>
      <c r="K25" s="125"/>
      <c r="L25" s="125"/>
    </row>
    <row r="26" spans="9:12" ht="12.75">
      <c r="I26" s="125"/>
      <c r="J26" s="125"/>
      <c r="K26" s="125"/>
      <c r="L26" s="125"/>
    </row>
    <row r="27" spans="9:12" ht="12.75">
      <c r="I27" s="125"/>
      <c r="J27" s="125"/>
      <c r="K27" s="125"/>
      <c r="L27" s="125"/>
    </row>
    <row r="28" spans="9:12" ht="12.75">
      <c r="I28" s="125"/>
      <c r="J28" s="125"/>
      <c r="K28" s="125"/>
      <c r="L28" s="125"/>
    </row>
    <row r="29" spans="9:12" ht="12.75">
      <c r="I29" s="125"/>
      <c r="J29" s="125"/>
      <c r="K29" s="125"/>
      <c r="L29" s="125"/>
    </row>
    <row r="30" spans="9:12" ht="12.75">
      <c r="I30" s="125"/>
      <c r="J30" s="125"/>
      <c r="K30" s="125"/>
      <c r="L30" s="125"/>
    </row>
    <row r="31" spans="9:12" ht="12.75">
      <c r="I31" s="125"/>
      <c r="J31" s="125"/>
      <c r="K31" s="125"/>
      <c r="L31" s="125"/>
    </row>
    <row r="32" spans="9:12" ht="12.75">
      <c r="I32" s="125"/>
      <c r="J32" s="125"/>
      <c r="K32" s="125"/>
      <c r="L32" s="125"/>
    </row>
  </sheetData>
  <sheetProtection sheet="1" objects="1" scenarios="1"/>
  <mergeCells count="1">
    <mergeCell ref="A3:B3"/>
  </mergeCells>
  <printOptions/>
  <pageMargins left="0.75" right="0.75" top="1" bottom="1" header="0.5" footer="0.5"/>
  <pageSetup orientation="portrait" paperSize="9"/>
  <ignoredErrors>
    <ignoredError sqref="C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11.00390625" style="0" customWidth="1"/>
    <col min="4" max="4" width="7.625" style="0" customWidth="1"/>
    <col min="5" max="5" width="6.75390625" style="0" customWidth="1"/>
    <col min="6" max="7" width="11.00390625" style="0" customWidth="1"/>
    <col min="8" max="8" width="7.00390625" style="0" customWidth="1"/>
    <col min="9" max="16384" width="11.00390625" style="0" customWidth="1"/>
  </cols>
  <sheetData>
    <row r="1" spans="1:10" s="122" customFormat="1" ht="15">
      <c r="A1" s="121" t="s">
        <v>120</v>
      </c>
      <c r="B1" s="121" t="s">
        <v>121</v>
      </c>
      <c r="C1" s="135" t="s">
        <v>5</v>
      </c>
      <c r="D1" s="121" t="s">
        <v>122</v>
      </c>
      <c r="E1" s="121" t="s">
        <v>141</v>
      </c>
      <c r="F1" s="121" t="s">
        <v>142</v>
      </c>
      <c r="G1" s="121" t="s">
        <v>115</v>
      </c>
      <c r="H1" s="121" t="s">
        <v>143</v>
      </c>
      <c r="I1" s="121" t="s">
        <v>117</v>
      </c>
      <c r="J1" s="18"/>
    </row>
    <row r="2" spans="1:9" s="126" customFormat="1" ht="15.75" thickBot="1">
      <c r="A2" s="165">
        <v>0.5</v>
      </c>
      <c r="B2" s="165">
        <v>68</v>
      </c>
      <c r="C2" s="166">
        <f>IF($B$2&gt;0,TDIST(A2/SQRT(4/($B$2-4)),$B$2-2,2),C3)</f>
        <v>0.04961835138271263</v>
      </c>
      <c r="D2" s="166">
        <f>IF($B$2&gt;0,NORMSDIST(NORMSINV(1-p/2)/SQRT(2)),NORMSDIST(NORMSINV(1-C3/2)/SQRT(2)))</f>
        <v>0.9174649626851599</v>
      </c>
      <c r="E2" s="167">
        <v>0.8</v>
      </c>
      <c r="F2" s="171">
        <f>1-NORMSDIST(NORMSINV($E2)-NORMSINV($D2))</f>
        <v>0.707672779560661</v>
      </c>
      <c r="G2" s="170">
        <f>1-NORMSDIST(NORMSINV($E2)+NORMSINV($D2))</f>
        <v>0.012878993617285062</v>
      </c>
      <c r="H2" s="167">
        <v>0.6</v>
      </c>
      <c r="I2" s="170">
        <f>1-(1-NORMSDIST(NORMSINV($H2)-NORMSINV($D2))+1-NORMSDIST(NORMSINV($H2)+NORMSINV($D2)))</f>
        <v>0.07787441745559787</v>
      </c>
    </row>
    <row r="3" spans="1:8" ht="24.75" customHeight="1" thickTop="1">
      <c r="A3" s="219" t="s">
        <v>4</v>
      </c>
      <c r="B3" s="200"/>
      <c r="C3" s="165">
        <v>0.05</v>
      </c>
      <c r="E3" s="134" t="s">
        <v>69</v>
      </c>
      <c r="H3" s="134" t="s">
        <v>69</v>
      </c>
    </row>
    <row r="6" ht="12.75">
      <c r="B6" s="7" t="s">
        <v>19</v>
      </c>
    </row>
    <row r="7" ht="12.75">
      <c r="B7" s="7" t="s">
        <v>177</v>
      </c>
    </row>
    <row r="8" ht="12.75">
      <c r="B8" s="7" t="s">
        <v>178</v>
      </c>
    </row>
    <row r="9" ht="12.75">
      <c r="C9" t="s">
        <v>2</v>
      </c>
    </row>
    <row r="10" ht="12.75">
      <c r="B10" s="7" t="s">
        <v>82</v>
      </c>
    </row>
    <row r="11" ht="12.75">
      <c r="C11" s="7" t="s">
        <v>83</v>
      </c>
    </row>
    <row r="12" ht="12.75">
      <c r="B12" s="7" t="s">
        <v>98</v>
      </c>
    </row>
    <row r="13" ht="12.75">
      <c r="C13" s="7" t="s">
        <v>99</v>
      </c>
    </row>
    <row r="14" ht="12.75">
      <c r="B14" s="7" t="s">
        <v>183</v>
      </c>
    </row>
    <row r="15" ht="12.75">
      <c r="B15" s="7" t="s">
        <v>104</v>
      </c>
    </row>
    <row r="16" ht="12.75">
      <c r="C16" s="7" t="s">
        <v>105</v>
      </c>
    </row>
    <row r="20" ht="15">
      <c r="A20" s="126" t="s">
        <v>25</v>
      </c>
    </row>
    <row r="21" ht="15">
      <c r="B21" s="126" t="s">
        <v>20</v>
      </c>
    </row>
    <row r="22" spans="1:2" ht="15">
      <c r="A22" s="126"/>
      <c r="B22" s="126" t="s">
        <v>26</v>
      </c>
    </row>
    <row r="23" ht="15">
      <c r="A23" s="126"/>
    </row>
    <row r="25" ht="12.75">
      <c r="B25" s="7" t="s">
        <v>138</v>
      </c>
    </row>
    <row r="27" ht="15">
      <c r="C27" s="127" t="s">
        <v>27</v>
      </c>
    </row>
    <row r="28" ht="15">
      <c r="C28" s="127" t="s">
        <v>28</v>
      </c>
    </row>
  </sheetData>
  <sheetProtection sheet="1" objects="1" scenarios="1"/>
  <mergeCells count="1">
    <mergeCell ref="A3:B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Killeen</dc:creator>
  <cp:keywords/>
  <dc:description/>
  <cp:lastModifiedBy>Dale Berger</cp:lastModifiedBy>
  <dcterms:created xsi:type="dcterms:W3CDTF">2004-01-07T19:12:06Z</dcterms:created>
  <dcterms:modified xsi:type="dcterms:W3CDTF">2008-02-29T05:04:22Z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